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5"/>
  </bookViews>
  <sheets>
    <sheet name="Т1 - 411 и 412" sheetId="1" r:id="rId1"/>
    <sheet name="Т2 - остале ек. кл." sheetId="2" r:id="rId2"/>
    <sheet name="Т3 - 465" sheetId="3" r:id="rId3"/>
    <sheet name="Т4 - 414" sheetId="4" r:id="rId4"/>
    <sheet name="Т5 - 416" sheetId="5" r:id="rId5"/>
    <sheet name="Т6 - звања и занимања" sheetId="6" r:id="rId6"/>
  </sheets>
  <definedNames/>
  <calcPr fullCalcOnLoad="1"/>
</workbook>
</file>

<file path=xl/comments6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<sst xmlns="http://schemas.openxmlformats.org/spreadsheetml/2006/main" count="375" uniqueCount="132">
  <si>
    <t>Назив јединице локалне власти</t>
  </si>
  <si>
    <t>Директни и индиректни корисници буџетских средстава локалне власти</t>
  </si>
  <si>
    <t>Органи и организације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</si>
  <si>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</si>
  <si>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</si>
  <si>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</si>
  <si>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</si>
  <si>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</si>
  <si>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</si>
  <si>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</si>
  <si>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</si>
  <si>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</si>
  <si>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</si>
  <si>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>Табела 1.</t>
  </si>
  <si>
    <t xml:space="preserve">Извор 01 </t>
  </si>
  <si>
    <t xml:space="preserve">Предшколске установе </t>
  </si>
  <si>
    <t>Извор 04</t>
  </si>
  <si>
    <t>Укупно за све кориснике буџетa који се финансирају  са економских класификација 411 и 412</t>
  </si>
  <si>
    <t>Табела 2.</t>
  </si>
  <si>
    <t>БРОЈ ЗАПОСЛЕНИХ ЧИЈЕ СЕ ПЛАТЕ ФИНАНСИРАЈУ ИЗ БУЏЕТА СА ОСТАЛИХ ЕКОНОМСКИХ КЛАСИФИКАЦИЈА У 2016. ГОДИНИ</t>
  </si>
  <si>
    <t>Звања и занимања</t>
  </si>
  <si>
    <t>Основни коеф.</t>
  </si>
  <si>
    <t>Додатни коеф.</t>
  </si>
  <si>
    <t xml:space="preserve"> Именовна и постављена лица највише до 30%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</si>
  <si>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</si>
  <si>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</si>
  <si>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</si>
  <si>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</si>
  <si>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</si>
  <si>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</si>
  <si>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</si>
  <si>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</si>
  <si>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</si>
  <si>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</si>
  <si>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</si>
  <si>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</si>
  <si>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</si>
  <si>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</si>
  <si>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</si>
  <si>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</si>
  <si>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</si>
  <si>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</si>
  <si>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</si>
  <si>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Извори 05-08</t>
  </si>
  <si>
    <t>Извори 09-12</t>
  </si>
  <si>
    <t>Извори 13-15</t>
  </si>
  <si>
    <t>БРОЈ ЗАПОСЛЕНИХ И МАСА СРЕДСТАВА ЗА ПЛАТЕ У 2016. ГОДИНИ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</si>
  <si>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</si>
  <si>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</si>
  <si>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</si>
  <si>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</si>
  <si>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</si>
  <si>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</si>
  <si>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</si>
  <si>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</si>
  <si>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</si>
  <si>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</si>
  <si>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ПРЕГЛЕД БРОЈА ЗАПОСЛЕНИХ И СРЕДСТАВА ЗА ПЛАТЕ У 2016. ГОДИНИ ПО ЗВАЊИМА И ЗАНИМАЊИМА У ОРГАНИМА ЈЕДИНИЦА ЛОКАЛНЕ ВЛАСТИ 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</si>
  <si>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</si>
  <si>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</si>
  <si>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</si>
  <si>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</si>
  <si>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</si>
  <si>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</si>
  <si>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</si>
  <si>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</t>
    </r>
    <r>
      <rPr>
        <sz val="11"/>
        <rFont val="Times New Roman"/>
        <family val="1"/>
      </rPr>
      <t>в установе)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</si>
  <si>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 установа и органа)</t>
    </r>
    <r>
      <rPr>
        <b/>
        <sz val="11"/>
        <color indexed="8"/>
        <rFont val="Times New Roman"/>
        <family val="1"/>
      </rPr>
      <t xml:space="preserve">:                        </t>
    </r>
  </si>
  <si>
    <r>
      <t xml:space="preserve">Назив </t>
    </r>
    <r>
      <rPr>
        <sz val="11"/>
        <color indexed="8"/>
        <rFont val="Times New Roman"/>
        <family val="1"/>
      </rPr>
      <t xml:space="preserve">корисника чије се </t>
    </r>
    <r>
      <rPr>
        <b/>
        <sz val="11"/>
        <color indexed="8"/>
        <rFont val="Times New Roman"/>
        <family val="1"/>
      </rPr>
      <t>плате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финансирају из </t>
    </r>
    <r>
      <rPr>
        <b/>
        <sz val="11"/>
        <color indexed="8"/>
        <rFont val="Times New Roman"/>
        <family val="1"/>
      </rPr>
      <t>буџета</t>
    </r>
    <r>
      <rPr>
        <sz val="11"/>
        <color indexed="8"/>
        <rFont val="Times New Roman"/>
        <family val="1"/>
      </rPr>
      <t xml:space="preserve"> на </t>
    </r>
    <r>
      <rPr>
        <b/>
        <sz val="11"/>
        <color indexed="8"/>
        <rFont val="Times New Roman"/>
        <family val="1"/>
      </rPr>
      <t xml:space="preserve">осталим економским класификацијама </t>
    </r>
  </si>
  <si>
    <r>
      <rPr>
        <sz val="11"/>
        <color indexed="8"/>
        <rFont val="Times New Roman"/>
        <family val="1"/>
      </rPr>
      <t>Економска класификација</t>
    </r>
    <r>
      <rPr>
        <b/>
        <sz val="11"/>
        <color indexed="8"/>
        <rFont val="Times New Roman"/>
        <family val="1"/>
      </rPr>
      <t xml:space="preserve"> (навести која )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</si>
  <si>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</si>
  <si>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неодређено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</si>
  <si>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Број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</t>
    </r>
  </si>
  <si>
    <r>
      <t xml:space="preserve">Маса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плате запослених на </t>
    </r>
    <r>
      <rPr>
        <b/>
        <sz val="11"/>
        <color indexed="8"/>
        <rFont val="Times New Roman"/>
        <family val="1"/>
      </rPr>
      <t>одређено</t>
    </r>
    <r>
      <rPr>
        <sz val="11"/>
        <color indexed="8"/>
        <rFont val="Times New Roman"/>
        <family val="1"/>
      </rPr>
      <t xml:space="preserve"> време </t>
    </r>
  </si>
  <si>
    <r>
      <rPr>
        <b/>
        <sz val="11"/>
        <color indexed="8"/>
        <rFont val="Times New Roman"/>
        <family val="1"/>
      </rPr>
      <t>Укупан</t>
    </r>
    <r>
      <rPr>
        <sz val="11"/>
        <color indexed="8"/>
        <rFont val="Times New Roman"/>
        <family val="1"/>
      </rPr>
      <t xml:space="preserve"> број запослених</t>
    </r>
  </si>
  <si>
    <r>
      <rPr>
        <b/>
        <sz val="11"/>
        <color indexed="8"/>
        <rFont val="Times New Roman"/>
        <family val="1"/>
      </rPr>
      <t xml:space="preserve">Укупна маса </t>
    </r>
    <r>
      <rPr>
        <sz val="11"/>
        <color indexed="8"/>
        <rFont val="Times New Roman"/>
        <family val="1"/>
      </rPr>
      <t xml:space="preserve">средстава за плате запослених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</si>
  <si>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2015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</si>
  <si>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>Исплаћена средства</t>
    </r>
    <r>
      <rPr>
        <sz val="11"/>
        <color indexed="8"/>
        <rFont val="Times New Roman"/>
        <family val="1"/>
      </rPr>
      <t xml:space="preserve">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у </t>
    </r>
    <r>
      <rPr>
        <b/>
        <sz val="11"/>
        <color indexed="8"/>
        <rFont val="Times New Roman"/>
        <family val="1"/>
      </rPr>
      <t>2015</t>
    </r>
    <r>
      <rPr>
        <sz val="11"/>
        <color indexed="8"/>
        <rFont val="Times New Roman"/>
        <family val="1"/>
      </rPr>
      <t>. години</t>
    </r>
  </si>
  <si>
    <r>
      <rPr>
        <b/>
        <sz val="11"/>
        <color indexed="8"/>
        <rFont val="Times New Roman"/>
        <family val="1"/>
      </rPr>
      <t xml:space="preserve">Планирана </t>
    </r>
    <r>
      <rPr>
        <sz val="11"/>
        <color indexed="8"/>
        <rFont val="Times New Roman"/>
        <family val="1"/>
      </rPr>
      <t>средства на економској класификацији</t>
    </r>
    <r>
      <rPr>
        <b/>
        <sz val="11"/>
        <color indexed="8"/>
        <rFont val="Times New Roman"/>
        <family val="1"/>
      </rPr>
      <t xml:space="preserve"> 465</t>
    </r>
    <r>
      <rPr>
        <sz val="11"/>
        <color indexed="8"/>
        <rFont val="Times New Roman"/>
        <family val="1"/>
      </rPr>
      <t xml:space="preserve"> за </t>
    </r>
    <r>
      <rPr>
        <b/>
        <sz val="11"/>
        <color indexed="8"/>
        <rFont val="Times New Roman"/>
        <family val="1"/>
      </rPr>
      <t>2016</t>
    </r>
    <r>
      <rPr>
        <sz val="11"/>
        <color indexed="8"/>
        <rFont val="Times New Roman"/>
        <family val="1"/>
      </rPr>
      <t>. годину</t>
    </r>
  </si>
  <si>
    <r>
      <t xml:space="preserve">Остале установе из области јавних служби које се финансирају из буџета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</si>
  <si>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indexed="8"/>
        <rFont val="Times New Roman"/>
        <family val="1"/>
      </rPr>
      <t>(навести назив)</t>
    </r>
    <r>
      <rPr>
        <b/>
        <sz val="11"/>
        <color indexed="8"/>
        <rFont val="Times New Roman"/>
        <family val="1"/>
      </rPr>
      <t xml:space="preserve">:                        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</si>
  <si>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2015.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</si>
  <si>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 xml:space="preserve">2015. </t>
    </r>
    <r>
      <rPr>
        <sz val="11"/>
        <color indexed="8"/>
        <rFont val="Times New Roman"/>
        <family val="1"/>
      </rPr>
      <t xml:space="preserve">години на економској класификацији </t>
    </r>
    <r>
      <rPr>
        <b/>
        <sz val="11"/>
        <color indexed="8"/>
        <rFont val="Times New Roman"/>
        <family val="1"/>
      </rPr>
      <t>414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</si>
  <si>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2015.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</si>
  <si>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на економској класификацији</t>
    </r>
    <r>
      <rPr>
        <b/>
        <sz val="11"/>
        <color indexed="8"/>
        <rFont val="Times New Roman"/>
        <family val="1"/>
      </rPr>
      <t xml:space="preserve"> 414 </t>
    </r>
    <r>
      <rPr>
        <sz val="11"/>
        <color indexed="8"/>
        <rFont val="Times New Roman"/>
        <family val="1"/>
      </rPr>
      <t xml:space="preserve">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</t>
    </r>
  </si>
  <si>
    <r>
      <t xml:space="preserve">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на </t>
    </r>
    <r>
      <rPr>
        <b/>
        <sz val="11"/>
        <color indexed="8"/>
        <rFont val="Times New Roman"/>
        <family val="1"/>
      </rPr>
      <t>414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</si>
  <si>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2015.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</si>
  <si>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2015.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</si>
  <si>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rPr>
        <b/>
        <sz val="11"/>
        <color indexed="8"/>
        <rFont val="Times New Roman"/>
        <family val="1"/>
      </rPr>
      <t>Планирана</t>
    </r>
    <r>
      <rPr>
        <sz val="11"/>
        <color indexed="8"/>
        <rFont val="Times New Roman"/>
        <family val="1"/>
      </rPr>
      <t xml:space="preserve"> средства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на економској класификацији </t>
    </r>
    <r>
      <rPr>
        <b/>
        <sz val="11"/>
        <color indexed="8"/>
        <rFont val="Times New Roman"/>
        <family val="1"/>
      </rPr>
      <t>416</t>
    </r>
  </si>
  <si>
    <r>
      <t>Други основ (</t>
    </r>
    <r>
      <rPr>
        <b/>
        <sz val="11"/>
        <color indexed="8"/>
        <rFont val="Times New Roman"/>
        <family val="1"/>
      </rPr>
      <t>навести који</t>
    </r>
    <r>
      <rPr>
        <sz val="11"/>
        <color indexed="8"/>
        <rFont val="Times New Roman"/>
        <family val="1"/>
      </rPr>
      <t>):</t>
    </r>
  </si>
  <si>
    <t xml:space="preserve">На одређено време </t>
  </si>
  <si>
    <t>На неодређено време</t>
  </si>
  <si>
    <t>8 (6+7)</t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</si>
  <si>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за јубиларне награде у </t>
    </r>
    <r>
      <rPr>
        <b/>
        <sz val="11"/>
        <color indexed="8"/>
        <rFont val="Times New Roman"/>
        <family val="1"/>
      </rPr>
      <t>2015.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</si>
  <si>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су </t>
    </r>
    <r>
      <rPr>
        <b/>
        <sz val="11"/>
        <color indexed="8"/>
        <rFont val="Times New Roman"/>
        <family val="1"/>
      </rPr>
      <t>исплаћена</t>
    </r>
    <r>
      <rPr>
        <sz val="11"/>
        <color indexed="8"/>
        <rFont val="Times New Roman"/>
        <family val="1"/>
      </rPr>
      <t xml:space="preserve"> средства по другом основу у </t>
    </r>
    <r>
      <rPr>
        <b/>
        <sz val="11"/>
        <color indexed="8"/>
        <rFont val="Times New Roman"/>
        <family val="1"/>
      </rPr>
      <t>2015.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</si>
  <si>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за јубиларне награде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</t>
    </r>
  </si>
  <si>
    <r>
      <t xml:space="preserve">Укупан број </t>
    </r>
    <r>
      <rPr>
        <b/>
        <sz val="11"/>
        <color indexed="8"/>
        <rFont val="Times New Roman"/>
        <family val="1"/>
      </rPr>
      <t>запослених</t>
    </r>
    <r>
      <rPr>
        <sz val="11"/>
        <color indexed="8"/>
        <rFont val="Times New Roman"/>
        <family val="1"/>
      </rPr>
      <t xml:space="preserve"> за који се </t>
    </r>
    <r>
      <rPr>
        <b/>
        <sz val="11"/>
        <color indexed="8"/>
        <rFont val="Times New Roman"/>
        <family val="1"/>
      </rPr>
      <t>планира</t>
    </r>
    <r>
      <rPr>
        <sz val="11"/>
        <color indexed="8"/>
        <rFont val="Times New Roman"/>
        <family val="1"/>
      </rPr>
      <t xml:space="preserve"> исплата средстава по другом основу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 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</si>
  <si>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2015.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</si>
  <si>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средстава</t>
    </r>
    <r>
      <rPr>
        <sz val="11"/>
        <color indexed="8"/>
        <rFont val="Times New Roman"/>
        <family val="1"/>
      </rPr>
      <t xml:space="preserve"> за запослене чија  плата </t>
    </r>
    <r>
      <rPr>
        <b/>
        <sz val="11"/>
        <color indexed="8"/>
        <rFont val="Times New Roman"/>
        <family val="1"/>
      </rPr>
      <t>не може</t>
    </r>
    <r>
      <rPr>
        <sz val="11"/>
        <color indexed="8"/>
        <rFont val="Times New Roman"/>
        <family val="1"/>
      </rPr>
      <t xml:space="preserve"> да се умањи у складу са Законом за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годину</t>
    </r>
  </si>
  <si>
    <r>
      <rPr>
        <b/>
        <sz val="11"/>
        <color indexed="8"/>
        <rFont val="Times New Roman"/>
        <family val="1"/>
      </rPr>
      <t>Укупна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маса</t>
    </r>
    <r>
      <rPr>
        <sz val="11"/>
        <color indexed="8"/>
        <rFont val="Times New Roman"/>
        <family val="1"/>
      </rPr>
      <t xml:space="preserve"> средстава на економској класификацији </t>
    </r>
    <r>
      <rPr>
        <b/>
        <sz val="11"/>
        <color indexed="8"/>
        <rFont val="Times New Roman"/>
        <family val="1"/>
      </rPr>
      <t>465</t>
    </r>
    <r>
      <rPr>
        <sz val="11"/>
        <color indexed="8"/>
        <rFont val="Times New Roman"/>
        <family val="1"/>
      </rPr>
      <t xml:space="preserve"> да је могла да се умањи за 10%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</si>
  <si>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2015.</t>
    </r>
    <r>
      <rPr>
        <sz val="11"/>
        <color indexed="8"/>
        <rFont val="Times New Roman"/>
        <family val="1"/>
      </rPr>
      <t xml:space="preserve"> години</t>
    </r>
  </si>
  <si>
    <r>
      <rPr>
        <b/>
        <sz val="11"/>
        <color indexed="8"/>
        <rFont val="Times New Roman"/>
        <family val="1"/>
      </rPr>
      <t xml:space="preserve">Број </t>
    </r>
    <r>
      <rPr>
        <sz val="11"/>
        <color indexed="8"/>
        <rFont val="Times New Roman"/>
        <family val="1"/>
      </rPr>
      <t>запослених чија плата</t>
    </r>
    <r>
      <rPr>
        <b/>
        <sz val="11"/>
        <color indexed="8"/>
        <rFont val="Times New Roman"/>
        <family val="1"/>
      </rPr>
      <t xml:space="preserve"> не може</t>
    </r>
    <r>
      <rPr>
        <sz val="11"/>
        <color indexed="8"/>
        <rFont val="Times New Roman"/>
        <family val="1"/>
      </rPr>
      <t xml:space="preserve"> да се умањи у складу са Законом у </t>
    </r>
    <r>
      <rPr>
        <b/>
        <sz val="11"/>
        <color indexed="8"/>
        <rFont val="Times New Roman"/>
        <family val="1"/>
      </rPr>
      <t>2016.</t>
    </r>
    <r>
      <rPr>
        <sz val="11"/>
        <color indexed="8"/>
        <rFont val="Times New Roman"/>
        <family val="1"/>
      </rPr>
      <t xml:space="preserve"> години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</si>
  <si>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</si>
  <si>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</si>
  <si>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</si>
  <si>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</si>
  <si>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</si>
  <si>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</si>
  <si>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</si>
  <si>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ПЛАНИРАНА СРЕДСТВА НА ЕКОНОМСКОЈ КЛАСИФИКАЦИЈИ 416 У 2016. ГОДИНИ</t>
  </si>
  <si>
    <t>ПЛАНИРАНА СРЕДСТВА НА ЕКОНОМСКОЈ КЛАСИФИКАЦИЈИ 414 У 2016. ГОДИНИ</t>
  </si>
  <si>
    <t>ПЛАНИРАНА СРЕДСТВА НА ЕКОНОМСКОЈ КЛАСИФИКАЦИЈИ 465 У 2016. ГОДИНИ</t>
  </si>
  <si>
    <t>Редни број</t>
  </si>
  <si>
    <r>
      <rPr>
        <b/>
        <sz val="12"/>
        <color indexed="8"/>
        <rFont val="Times New Roman"/>
        <family val="1"/>
      </rPr>
      <t>Број</t>
    </r>
    <r>
      <rPr>
        <sz val="12"/>
        <color indexed="8"/>
        <rFont val="Times New Roman"/>
        <family val="1"/>
      </rPr>
      <t xml:space="preserve"> запослених на </t>
    </r>
    <r>
      <rPr>
        <b/>
        <sz val="12"/>
        <color indexed="8"/>
        <rFont val="Times New Roman"/>
        <family val="1"/>
      </rPr>
      <t xml:space="preserve">неодређено </t>
    </r>
  </si>
  <si>
    <r>
      <rPr>
        <b/>
        <sz val="12"/>
        <color indexed="8"/>
        <rFont val="Times New Roman"/>
        <family val="1"/>
      </rPr>
      <t>Број</t>
    </r>
    <r>
      <rPr>
        <sz val="12"/>
        <color indexed="8"/>
        <rFont val="Times New Roman"/>
        <family val="1"/>
      </rPr>
      <t xml:space="preserve"> запослених на </t>
    </r>
    <r>
      <rPr>
        <b/>
        <sz val="12"/>
        <color indexed="8"/>
        <rFont val="Times New Roman"/>
        <family val="1"/>
      </rPr>
      <t>одређено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</si>
  <si>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 xml:space="preserve">Укупан број </t>
    </r>
    <r>
      <rPr>
        <sz val="12"/>
        <color indexed="8"/>
        <rFont val="Times New Roman"/>
        <family val="1"/>
      </rPr>
      <t>запослених</t>
    </r>
  </si>
  <si>
    <r>
      <rPr>
        <b/>
        <sz val="14"/>
        <color indexed="8"/>
        <rFont val="Times New Roman"/>
        <family val="1"/>
      </rPr>
      <t>Маса</t>
    </r>
    <r>
      <rPr>
        <sz val="14"/>
        <color indexed="8"/>
        <rFont val="Times New Roman"/>
        <family val="1"/>
      </rPr>
      <t xml:space="preserve"> средстава за </t>
    </r>
    <r>
      <rPr>
        <b/>
        <sz val="14"/>
        <color indexed="8"/>
        <rFont val="Times New Roman"/>
        <family val="1"/>
      </rPr>
      <t>плате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 xml:space="preserve">планирана за </t>
    </r>
    <r>
      <rPr>
        <b/>
        <sz val="14"/>
        <rFont val="Times New Roman"/>
        <family val="1"/>
      </rPr>
      <t>2015</t>
    </r>
    <r>
      <rPr>
        <b/>
        <sz val="14"/>
        <color indexed="8"/>
        <rFont val="Times New Roman"/>
        <family val="1"/>
      </rPr>
      <t>.</t>
    </r>
    <r>
      <rPr>
        <sz val="14"/>
        <color indexed="8"/>
        <rFont val="Times New Roman"/>
        <family val="1"/>
      </rPr>
      <t xml:space="preserve"> годину на економским класификацијама </t>
    </r>
    <r>
      <rPr>
        <b/>
        <sz val="14"/>
        <color indexed="8"/>
        <rFont val="Times New Roman"/>
        <family val="1"/>
      </rPr>
      <t>411</t>
    </r>
    <r>
      <rPr>
        <sz val="14"/>
        <color indexed="8"/>
        <rFont val="Times New Roman"/>
        <family val="1"/>
      </rPr>
      <t xml:space="preserve"> и </t>
    </r>
    <r>
      <rPr>
        <b/>
        <sz val="14"/>
        <color indexed="8"/>
        <rFont val="Times New Roman"/>
        <family val="1"/>
      </rPr>
      <t>412</t>
    </r>
  </si>
  <si>
    <r>
      <rPr>
        <b/>
        <sz val="14"/>
        <color indexed="8"/>
        <rFont val="Times New Roman"/>
        <family val="1"/>
      </rPr>
      <t>Маса</t>
    </r>
    <r>
      <rPr>
        <sz val="14"/>
        <color indexed="8"/>
        <rFont val="Times New Roman"/>
        <family val="1"/>
      </rPr>
      <t xml:space="preserve"> средстава за </t>
    </r>
    <r>
      <rPr>
        <b/>
        <sz val="14"/>
        <color indexed="8"/>
        <rFont val="Times New Roman"/>
        <family val="1"/>
      </rPr>
      <t>плате</t>
    </r>
    <r>
      <rPr>
        <sz val="14"/>
        <color indexed="8"/>
        <rFont val="Times New Roman"/>
        <family val="1"/>
      </rPr>
      <t xml:space="preserve"> планирана за </t>
    </r>
    <r>
      <rPr>
        <b/>
        <sz val="14"/>
        <color indexed="8"/>
        <rFont val="Times New Roman"/>
        <family val="1"/>
      </rPr>
      <t>2016.</t>
    </r>
    <r>
      <rPr>
        <sz val="14"/>
        <color indexed="8"/>
        <rFont val="Times New Roman"/>
        <family val="1"/>
      </rPr>
      <t xml:space="preserve"> годину на економским класификацијама </t>
    </r>
    <r>
      <rPr>
        <b/>
        <sz val="14"/>
        <color indexed="8"/>
        <rFont val="Times New Roman"/>
        <family val="1"/>
      </rPr>
      <t>411</t>
    </r>
    <r>
      <rPr>
        <sz val="14"/>
        <color indexed="8"/>
        <rFont val="Times New Roman"/>
        <family val="1"/>
      </rPr>
      <t xml:space="preserve"> и </t>
    </r>
    <r>
      <rPr>
        <b/>
        <sz val="14"/>
        <color indexed="8"/>
        <rFont val="Times New Roman"/>
        <family val="1"/>
      </rPr>
      <t>412</t>
    </r>
  </si>
  <si>
    <t>Који кoординира најсложеније активности до 10%</t>
  </si>
  <si>
    <t>Дом здравља</t>
  </si>
  <si>
    <t>Центар за социјални рад</t>
  </si>
  <si>
    <t xml:space="preserve">1. </t>
  </si>
  <si>
    <t>ЈП Дирекцја</t>
  </si>
  <si>
    <t xml:space="preserve"> </t>
  </si>
  <si>
    <t>Виши референт</t>
  </si>
  <si>
    <t xml:space="preserve"> ВКВ радник</t>
  </si>
  <si>
    <t>Виши референт,ВКВ радник</t>
  </si>
  <si>
    <t>1. О.Ш. Јован Поповић</t>
  </si>
  <si>
    <t>2. О.Ш. Др. Тихомир Остојић</t>
  </si>
  <si>
    <t>3. О.Ш. Серво Михаљ</t>
  </si>
  <si>
    <t>4. Хемијско-прехрамбена средња школа</t>
  </si>
  <si>
    <t xml:space="preserve">5. </t>
  </si>
  <si>
    <t>Чока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</si>
</sst>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\-??_);_(@_)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3" fontId="50" fillId="0" borderId="10" xfId="0" applyNumberFormat="1" applyFont="1" applyBorder="1" applyAlignment="1">
      <alignment horizontal="right" wrapText="1"/>
    </xf>
    <xf numFmtId="3" fontId="50" fillId="33" borderId="10" xfId="0" applyNumberFormat="1" applyFont="1" applyFill="1" applyBorder="1" applyAlignment="1">
      <alignment horizontal="right" wrapText="1"/>
    </xf>
    <xf numFmtId="0" fontId="52" fillId="33" borderId="10" xfId="0" applyFont="1" applyFill="1" applyBorder="1" applyAlignment="1">
      <alignment/>
    </xf>
    <xf numFmtId="3" fontId="50" fillId="0" borderId="11" xfId="0" applyNumberFormat="1" applyFont="1" applyBorder="1" applyAlignment="1">
      <alignment horizontal="right" wrapText="1"/>
    </xf>
    <xf numFmtId="3" fontId="50" fillId="0" borderId="0" xfId="0" applyNumberFormat="1" applyFont="1" applyBorder="1" applyAlignment="1">
      <alignment horizontal="right" wrapText="1"/>
    </xf>
    <xf numFmtId="0" fontId="52" fillId="0" borderId="0" xfId="0" applyFont="1" applyBorder="1" applyAlignment="1">
      <alignment/>
    </xf>
    <xf numFmtId="0" fontId="53" fillId="0" borderId="10" xfId="0" applyFont="1" applyBorder="1" applyAlignment="1">
      <alignment vertical="top" wrapText="1"/>
    </xf>
    <xf numFmtId="3" fontId="53" fillId="0" borderId="10" xfId="0" applyNumberFormat="1" applyFont="1" applyBorder="1" applyAlignment="1">
      <alignment horizontal="right" wrapText="1"/>
    </xf>
    <xf numFmtId="0" fontId="53" fillId="0" borderId="12" xfId="0" applyFont="1" applyBorder="1" applyAlignment="1">
      <alignment vertical="top" wrapText="1"/>
    </xf>
    <xf numFmtId="3" fontId="53" fillId="0" borderId="12" xfId="0" applyNumberFormat="1" applyFont="1" applyBorder="1" applyAlignment="1">
      <alignment horizontal="right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" fontId="52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34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4" fontId="55" fillId="34" borderId="10" xfId="0" applyNumberFormat="1" applyFont="1" applyFill="1" applyBorder="1" applyAlignment="1">
      <alignment/>
    </xf>
    <xf numFmtId="0" fontId="55" fillId="35" borderId="10" xfId="0" applyFont="1" applyFill="1" applyBorder="1" applyAlignment="1">
      <alignment/>
    </xf>
    <xf numFmtId="4" fontId="55" fillId="35" borderId="10" xfId="0" applyNumberFormat="1" applyFont="1" applyFill="1" applyBorder="1" applyAlignment="1">
      <alignment/>
    </xf>
    <xf numFmtId="3" fontId="55" fillId="34" borderId="10" xfId="0" applyNumberFormat="1" applyFont="1" applyFill="1" applyBorder="1" applyAlignment="1">
      <alignment/>
    </xf>
    <xf numFmtId="0" fontId="55" fillId="0" borderId="13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justify" wrapText="1"/>
    </xf>
    <xf numFmtId="0" fontId="50" fillId="0" borderId="15" xfId="0" applyFont="1" applyBorder="1" applyAlignment="1">
      <alignment horizontal="justify" wrapText="1"/>
    </xf>
    <xf numFmtId="3" fontId="50" fillId="0" borderId="15" xfId="0" applyNumberFormat="1" applyFont="1" applyBorder="1" applyAlignment="1">
      <alignment horizontal="right" wrapText="1"/>
    </xf>
    <xf numFmtId="3" fontId="50" fillId="0" borderId="12" xfId="0" applyNumberFormat="1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55" fillId="0" borderId="10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3" fontId="55" fillId="0" borderId="12" xfId="0" applyNumberFormat="1" applyFont="1" applyBorder="1" applyAlignment="1">
      <alignment/>
    </xf>
    <xf numFmtId="3" fontId="55" fillId="0" borderId="10" xfId="0" applyNumberFormat="1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wrapText="1"/>
    </xf>
    <xf numFmtId="0" fontId="56" fillId="0" borderId="10" xfId="0" applyFont="1" applyBorder="1" applyAlignment="1">
      <alignment wrapText="1"/>
    </xf>
    <xf numFmtId="0" fontId="50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5" fillId="0" borderId="0" xfId="0" applyFont="1" applyBorder="1" applyAlignment="1">
      <alignment/>
    </xf>
    <xf numFmtId="3" fontId="56" fillId="0" borderId="10" xfId="0" applyNumberFormat="1" applyFont="1" applyBorder="1" applyAlignment="1">
      <alignment wrapText="1"/>
    </xf>
    <xf numFmtId="0" fontId="57" fillId="0" borderId="10" xfId="0" applyFont="1" applyBorder="1" applyAlignment="1">
      <alignment/>
    </xf>
    <xf numFmtId="0" fontId="55" fillId="0" borderId="0" xfId="0" applyFont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4" fontId="52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4" fontId="52" fillId="35" borderId="10" xfId="0" applyNumberFormat="1" applyFont="1" applyFill="1" applyBorder="1" applyAlignment="1">
      <alignment/>
    </xf>
    <xf numFmtId="3" fontId="52" fillId="35" borderId="10" xfId="0" applyNumberFormat="1" applyFont="1" applyFill="1" applyBorder="1" applyAlignment="1">
      <alignment/>
    </xf>
    <xf numFmtId="10" fontId="52" fillId="35" borderId="10" xfId="0" applyNumberFormat="1" applyFont="1" applyFill="1" applyBorder="1" applyAlignment="1">
      <alignment horizontal="right"/>
    </xf>
    <xf numFmtId="4" fontId="52" fillId="35" borderId="0" xfId="0" applyNumberFormat="1" applyFont="1" applyFill="1" applyBorder="1" applyAlignment="1">
      <alignment/>
    </xf>
    <xf numFmtId="4" fontId="52" fillId="34" borderId="10" xfId="0" applyNumberFormat="1" applyFont="1" applyFill="1" applyBorder="1" applyAlignment="1">
      <alignment/>
    </xf>
    <xf numFmtId="3" fontId="52" fillId="34" borderId="10" xfId="0" applyNumberFormat="1" applyFont="1" applyFill="1" applyBorder="1" applyAlignment="1">
      <alignment/>
    </xf>
    <xf numFmtId="3" fontId="55" fillId="0" borderId="10" xfId="0" applyNumberFormat="1" applyFont="1" applyBorder="1" applyAlignment="1">
      <alignment vertical="center" wrapText="1"/>
    </xf>
    <xf numFmtId="3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 applyProtection="1">
      <alignment/>
      <protection locked="0"/>
    </xf>
    <xf numFmtId="4" fontId="52" fillId="0" borderId="10" xfId="0" applyNumberFormat="1" applyFont="1" applyBorder="1" applyAlignment="1" applyProtection="1">
      <alignment/>
      <protection locked="0"/>
    </xf>
    <xf numFmtId="10" fontId="52" fillId="0" borderId="10" xfId="0" applyNumberFormat="1" applyFont="1" applyBorder="1" applyAlignment="1" applyProtection="1">
      <alignment horizontal="right"/>
      <protection locked="0"/>
    </xf>
    <xf numFmtId="10" fontId="52" fillId="0" borderId="10" xfId="0" applyNumberFormat="1" applyFont="1" applyBorder="1" applyAlignment="1" applyProtection="1">
      <alignment horizontal="right"/>
      <protection locked="0"/>
    </xf>
    <xf numFmtId="4" fontId="52" fillId="0" borderId="0" xfId="0" applyNumberFormat="1" applyFont="1" applyAlignment="1" applyProtection="1">
      <alignment/>
      <protection locked="0"/>
    </xf>
    <xf numFmtId="4" fontId="52" fillId="0" borderId="0" xfId="0" applyNumberFormat="1" applyFont="1" applyAlignment="1" applyProtection="1">
      <alignment/>
      <protection locked="0"/>
    </xf>
    <xf numFmtId="3" fontId="52" fillId="0" borderId="10" xfId="0" applyNumberFormat="1" applyFont="1" applyBorder="1" applyAlignment="1" applyProtection="1">
      <alignment/>
      <protection locked="0"/>
    </xf>
    <xf numFmtId="3" fontId="52" fillId="0" borderId="10" xfId="0" applyNumberFormat="1" applyFont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3" fontId="53" fillId="0" borderId="10" xfId="0" applyNumberFormat="1" applyFont="1" applyBorder="1" applyAlignment="1" applyProtection="1">
      <alignment horizontal="left" wrapText="1"/>
      <protection locked="0"/>
    </xf>
    <xf numFmtId="0" fontId="50" fillId="0" borderId="17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vertical="top" wrapText="1"/>
      <protection locked="0"/>
    </xf>
    <xf numFmtId="3" fontId="50" fillId="0" borderId="10" xfId="0" applyNumberFormat="1" applyFont="1" applyBorder="1" applyAlignment="1" applyProtection="1">
      <alignment vertical="top" wrapText="1"/>
      <protection locked="0"/>
    </xf>
    <xf numFmtId="3" fontId="50" fillId="0" borderId="10" xfId="0" applyNumberFormat="1" applyFont="1" applyBorder="1" applyAlignment="1" applyProtection="1">
      <alignment horizontal="right" wrapText="1"/>
      <protection locked="0"/>
    </xf>
    <xf numFmtId="3" fontId="53" fillId="0" borderId="10" xfId="0" applyNumberFormat="1" applyFont="1" applyBorder="1" applyAlignment="1" applyProtection="1">
      <alignment horizontal="right" wrapText="1"/>
      <protection locked="0"/>
    </xf>
    <xf numFmtId="3" fontId="53" fillId="0" borderId="10" xfId="0" applyNumberFormat="1" applyFont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horizontal="left" wrapText="1"/>
      <protection locked="0"/>
    </xf>
    <xf numFmtId="0" fontId="53" fillId="0" borderId="10" xfId="0" applyFont="1" applyBorder="1" applyAlignment="1" applyProtection="1">
      <alignment wrapText="1"/>
      <protection locked="0"/>
    </xf>
    <xf numFmtId="0" fontId="53" fillId="0" borderId="10" xfId="0" applyFont="1" applyBorder="1" applyAlignment="1" applyProtection="1">
      <alignment vertical="top" wrapText="1"/>
      <protection locked="0"/>
    </xf>
    <xf numFmtId="0" fontId="50" fillId="0" borderId="10" xfId="0" applyFont="1" applyBorder="1" applyAlignment="1" applyProtection="1">
      <alignment horizontal="justify" vertical="top" wrapText="1"/>
      <protection locked="0"/>
    </xf>
    <xf numFmtId="0" fontId="50" fillId="0" borderId="10" xfId="0" applyFont="1" applyBorder="1" applyAlignment="1" applyProtection="1">
      <alignment horizontal="left" vertical="top" wrapText="1"/>
      <protection locked="0"/>
    </xf>
    <xf numFmtId="0" fontId="52" fillId="0" borderId="10" xfId="0" applyFont="1" applyBorder="1" applyAlignment="1" applyProtection="1">
      <alignment/>
      <protection locked="0"/>
    </xf>
    <xf numFmtId="3" fontId="50" fillId="0" borderId="10" xfId="0" applyNumberFormat="1" applyFont="1" applyFill="1" applyBorder="1" applyAlignment="1" applyProtection="1">
      <alignment horizontal="right" wrapText="1"/>
      <protection locked="0"/>
    </xf>
    <xf numFmtId="0" fontId="52" fillId="0" borderId="10" xfId="0" applyFont="1" applyFill="1" applyBorder="1" applyAlignment="1" applyProtection="1">
      <alignment/>
      <protection locked="0"/>
    </xf>
    <xf numFmtId="3" fontId="50" fillId="0" borderId="15" xfId="0" applyNumberFormat="1" applyFont="1" applyBorder="1" applyAlignment="1" applyProtection="1">
      <alignment horizontal="right" wrapText="1"/>
      <protection locked="0"/>
    </xf>
    <xf numFmtId="0" fontId="53" fillId="0" borderId="12" xfId="0" applyFont="1" applyBorder="1" applyAlignment="1" applyProtection="1">
      <alignment vertical="top" wrapText="1"/>
      <protection locked="0"/>
    </xf>
    <xf numFmtId="0" fontId="53" fillId="0" borderId="12" xfId="0" applyFont="1" applyBorder="1" applyAlignment="1" applyProtection="1">
      <alignment horizontal="justify" wrapText="1"/>
      <protection locked="0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4" fontId="52" fillId="0" borderId="0" xfId="0" applyNumberFormat="1" applyFont="1" applyBorder="1" applyAlignment="1" applyProtection="1">
      <alignment/>
      <protection locked="0"/>
    </xf>
    <xf numFmtId="3" fontId="52" fillId="0" borderId="0" xfId="0" applyNumberFormat="1" applyFont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 applyProtection="1">
      <alignment horizontal="left"/>
      <protection locked="0"/>
    </xf>
    <xf numFmtId="0" fontId="60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21" xfId="0" applyFont="1" applyBorder="1" applyAlignment="1" applyProtection="1">
      <alignment horizontal="left" vertical="center"/>
      <protection locked="0"/>
    </xf>
    <xf numFmtId="0" fontId="60" fillId="0" borderId="1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61" fillId="0" borderId="14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/>
    </xf>
    <xf numFmtId="0" fontId="50" fillId="0" borderId="2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3" fontId="55" fillId="0" borderId="14" xfId="0" applyNumberFormat="1" applyFont="1" applyBorder="1" applyAlignment="1">
      <alignment horizontal="right"/>
    </xf>
    <xf numFmtId="3" fontId="55" fillId="0" borderId="20" xfId="0" applyNumberFormat="1" applyFont="1" applyBorder="1" applyAlignment="1">
      <alignment horizontal="right"/>
    </xf>
    <xf numFmtId="3" fontId="50" fillId="0" borderId="10" xfId="0" applyNumberFormat="1" applyFont="1" applyBorder="1" applyAlignment="1" applyProtection="1">
      <alignment horizontal="right" vertical="top" wrapText="1"/>
      <protection locked="0"/>
    </xf>
    <xf numFmtId="3" fontId="50" fillId="0" borderId="16" xfId="0" applyNumberFormat="1" applyFont="1" applyBorder="1" applyAlignment="1" applyProtection="1">
      <alignment horizontal="right" vertical="top" wrapText="1"/>
      <protection locked="0"/>
    </xf>
    <xf numFmtId="3" fontId="50" fillId="0" borderId="18" xfId="0" applyNumberFormat="1" applyFont="1" applyFill="1" applyBorder="1" applyAlignment="1" applyProtection="1">
      <alignment horizontal="right" vertical="top" wrapText="1"/>
      <protection locked="0"/>
    </xf>
    <xf numFmtId="0" fontId="52" fillId="33" borderId="10" xfId="0" applyFont="1" applyFill="1" applyBorder="1" applyAlignment="1">
      <alignment horizontal="right"/>
    </xf>
    <xf numFmtId="3" fontId="53" fillId="0" borderId="10" xfId="0" applyNumberFormat="1" applyFont="1" applyBorder="1" applyAlignment="1" applyProtection="1">
      <alignment horizontal="right" vertical="top" wrapText="1"/>
      <protection locked="0"/>
    </xf>
    <xf numFmtId="3" fontId="56" fillId="0" borderId="10" xfId="0" applyNumberFormat="1" applyFont="1" applyBorder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8.28125" style="17" customWidth="1"/>
    <col min="2" max="2" width="32.00390625" style="17" customWidth="1"/>
    <col min="3" max="3" width="12.57421875" style="17" customWidth="1"/>
    <col min="4" max="5" width="11.8515625" style="17" customWidth="1"/>
    <col min="6" max="10" width="15.8515625" style="17" customWidth="1"/>
    <col min="11" max="14" width="17.00390625" style="17" customWidth="1"/>
    <col min="15" max="15" width="15.57421875" style="17" customWidth="1"/>
    <col min="16" max="16" width="9.140625" style="17" customWidth="1"/>
    <col min="17" max="17" width="9.7109375" style="17" bestFit="1" customWidth="1"/>
    <col min="18" max="16384" width="9.140625" style="17" customWidth="1"/>
  </cols>
  <sheetData>
    <row r="2" spans="1:6" ht="15.75">
      <c r="A2" s="115" t="s">
        <v>0</v>
      </c>
      <c r="B2" s="115"/>
      <c r="C2" s="123" t="s">
        <v>131</v>
      </c>
      <c r="D2" s="123"/>
      <c r="E2" s="123"/>
      <c r="F2" s="123"/>
    </row>
    <row r="4" spans="2:12" ht="15.75" customHeight="1">
      <c r="B4" s="116"/>
      <c r="C4" s="116"/>
      <c r="D4" s="116"/>
      <c r="E4" s="116"/>
      <c r="F4" s="124" t="s">
        <v>46</v>
      </c>
      <c r="G4" s="124"/>
      <c r="H4" s="124"/>
      <c r="I4" s="124"/>
      <c r="J4" s="124"/>
      <c r="K4" s="124"/>
      <c r="L4" s="124"/>
    </row>
    <row r="6" ht="15.75">
      <c r="O6" s="63" t="s">
        <v>13</v>
      </c>
    </row>
    <row r="7" spans="1:15" ht="71.25" customHeight="1">
      <c r="A7" s="106" t="s">
        <v>111</v>
      </c>
      <c r="B7" s="106" t="s">
        <v>1</v>
      </c>
      <c r="C7" s="107" t="s">
        <v>112</v>
      </c>
      <c r="D7" s="107" t="s">
        <v>113</v>
      </c>
      <c r="E7" s="107" t="s">
        <v>114</v>
      </c>
      <c r="F7" s="120" t="s">
        <v>115</v>
      </c>
      <c r="G7" s="121"/>
      <c r="H7" s="121"/>
      <c r="I7" s="121"/>
      <c r="J7" s="122"/>
      <c r="K7" s="120" t="s">
        <v>116</v>
      </c>
      <c r="L7" s="121"/>
      <c r="M7" s="121"/>
      <c r="N7" s="121"/>
      <c r="O7" s="122"/>
    </row>
    <row r="8" spans="1:15" ht="15">
      <c r="A8" s="117">
        <v>1</v>
      </c>
      <c r="B8" s="118">
        <v>2</v>
      </c>
      <c r="C8" s="118">
        <v>3</v>
      </c>
      <c r="D8" s="118">
        <v>4</v>
      </c>
      <c r="E8" s="118" t="s">
        <v>6</v>
      </c>
      <c r="F8" s="1" t="s">
        <v>14</v>
      </c>
      <c r="G8" s="1" t="s">
        <v>16</v>
      </c>
      <c r="H8" s="1" t="s">
        <v>43</v>
      </c>
      <c r="I8" s="1" t="s">
        <v>44</v>
      </c>
      <c r="J8" s="1" t="s">
        <v>45</v>
      </c>
      <c r="K8" s="1" t="s">
        <v>14</v>
      </c>
      <c r="L8" s="1" t="s">
        <v>16</v>
      </c>
      <c r="M8" s="1" t="s">
        <v>43</v>
      </c>
      <c r="N8" s="1" t="s">
        <v>44</v>
      </c>
      <c r="O8" s="1" t="s">
        <v>45</v>
      </c>
    </row>
    <row r="9" spans="1:15" ht="15">
      <c r="A9" s="117"/>
      <c r="B9" s="119"/>
      <c r="C9" s="119"/>
      <c r="D9" s="119"/>
      <c r="E9" s="119"/>
      <c r="F9" s="36">
        <v>6</v>
      </c>
      <c r="G9" s="2">
        <v>7</v>
      </c>
      <c r="H9" s="36">
        <v>8</v>
      </c>
      <c r="I9" s="36">
        <v>9</v>
      </c>
      <c r="J9" s="36">
        <v>10</v>
      </c>
      <c r="K9" s="36">
        <v>11</v>
      </c>
      <c r="L9" s="2">
        <v>12</v>
      </c>
      <c r="M9" s="36">
        <v>8</v>
      </c>
      <c r="N9" s="36">
        <v>9</v>
      </c>
      <c r="O9" s="2">
        <v>10</v>
      </c>
    </row>
    <row r="10" spans="1:15" ht="29.25">
      <c r="A10" s="111">
        <v>1</v>
      </c>
      <c r="B10" s="37" t="s">
        <v>2</v>
      </c>
      <c r="C10" s="10">
        <f>SUM(C11:C13)</f>
        <v>31</v>
      </c>
      <c r="D10" s="10">
        <f>SUM(D11:D13)</f>
        <v>11</v>
      </c>
      <c r="E10" s="10">
        <f>SUM(E11:E13)</f>
        <v>42</v>
      </c>
      <c r="F10" s="154">
        <v>41865525</v>
      </c>
      <c r="G10" s="154"/>
      <c r="H10" s="155">
        <v>168332</v>
      </c>
      <c r="I10" s="155"/>
      <c r="J10" s="155"/>
      <c r="K10" s="155">
        <v>40202000</v>
      </c>
      <c r="L10" s="156"/>
      <c r="M10" s="155"/>
      <c r="N10" s="155"/>
      <c r="O10" s="155"/>
    </row>
    <row r="11" spans="1:15" ht="15">
      <c r="A11" s="111"/>
      <c r="B11" s="38" t="s">
        <v>7</v>
      </c>
      <c r="C11" s="4"/>
      <c r="D11" s="92">
        <v>7</v>
      </c>
      <c r="E11" s="3">
        <f>SUM(C11:D11)</f>
        <v>7</v>
      </c>
      <c r="F11" s="4"/>
      <c r="G11" s="4"/>
      <c r="H11" s="4"/>
      <c r="I11" s="4"/>
      <c r="J11" s="4"/>
      <c r="K11" s="4"/>
      <c r="L11" s="157"/>
      <c r="M11" s="4"/>
      <c r="N11" s="4"/>
      <c r="O11" s="4"/>
    </row>
    <row r="12" spans="1:15" ht="15">
      <c r="A12" s="111"/>
      <c r="B12" s="38" t="s">
        <v>8</v>
      </c>
      <c r="C12" s="4"/>
      <c r="D12" s="92">
        <v>3</v>
      </c>
      <c r="E12" s="3">
        <f>SUM(C12:D12)</f>
        <v>3</v>
      </c>
      <c r="F12" s="4"/>
      <c r="G12" s="4"/>
      <c r="H12" s="4"/>
      <c r="I12" s="4"/>
      <c r="J12" s="4"/>
      <c r="K12" s="4"/>
      <c r="L12" s="5"/>
      <c r="M12" s="4"/>
      <c r="N12" s="4"/>
      <c r="O12" s="4"/>
    </row>
    <row r="13" spans="1:15" ht="15">
      <c r="A13" s="111"/>
      <c r="B13" s="38" t="s">
        <v>9</v>
      </c>
      <c r="C13" s="92">
        <v>31</v>
      </c>
      <c r="D13" s="92">
        <v>1</v>
      </c>
      <c r="E13" s="3">
        <f>SUM(C13:D13)</f>
        <v>32</v>
      </c>
      <c r="F13" s="4"/>
      <c r="G13" s="4"/>
      <c r="H13" s="4"/>
      <c r="I13" s="4"/>
      <c r="J13" s="4"/>
      <c r="K13" s="4"/>
      <c r="L13" s="5"/>
      <c r="M13" s="4"/>
      <c r="N13" s="4"/>
      <c r="O13" s="4"/>
    </row>
    <row r="14" spans="1:17" ht="18" customHeight="1">
      <c r="A14" s="111">
        <v>2</v>
      </c>
      <c r="B14" s="37" t="s">
        <v>10</v>
      </c>
      <c r="C14" s="10">
        <f>C16</f>
        <v>9</v>
      </c>
      <c r="D14" s="10">
        <f>D15+D16</f>
        <v>1</v>
      </c>
      <c r="E14" s="10">
        <f>SUM(C14:D14)</f>
        <v>10</v>
      </c>
      <c r="F14" s="92">
        <v>5876384</v>
      </c>
      <c r="G14" s="92">
        <v>266750</v>
      </c>
      <c r="H14" s="92"/>
      <c r="I14" s="92"/>
      <c r="J14" s="92"/>
      <c r="K14" s="92">
        <v>6086048</v>
      </c>
      <c r="L14" s="100">
        <v>266750</v>
      </c>
      <c r="M14" s="92"/>
      <c r="N14" s="92"/>
      <c r="O14" s="92"/>
      <c r="Q14" s="109"/>
    </row>
    <row r="15" spans="1:15" ht="15">
      <c r="A15" s="111"/>
      <c r="B15" s="38" t="s">
        <v>8</v>
      </c>
      <c r="C15" s="4"/>
      <c r="D15" s="92">
        <v>1</v>
      </c>
      <c r="E15" s="3">
        <f>D15</f>
        <v>1</v>
      </c>
      <c r="F15" s="4"/>
      <c r="G15" s="4"/>
      <c r="H15" s="4"/>
      <c r="I15" s="4"/>
      <c r="J15" s="4"/>
      <c r="K15" s="4"/>
      <c r="L15" s="5"/>
      <c r="M15" s="4"/>
      <c r="N15" s="4"/>
      <c r="O15" s="4"/>
    </row>
    <row r="16" spans="1:15" ht="15">
      <c r="A16" s="111"/>
      <c r="B16" s="38" t="s">
        <v>9</v>
      </c>
      <c r="C16" s="92">
        <v>9</v>
      </c>
      <c r="D16" s="92"/>
      <c r="E16" s="3">
        <f>SUM(C16:D16)</f>
        <v>9</v>
      </c>
      <c r="F16" s="4"/>
      <c r="G16" s="4"/>
      <c r="H16" s="4"/>
      <c r="I16" s="4"/>
      <c r="J16" s="4"/>
      <c r="K16" s="4"/>
      <c r="L16" s="5"/>
      <c r="M16" s="4"/>
      <c r="N16" s="4"/>
      <c r="O16" s="4"/>
    </row>
    <row r="17" spans="1:18" ht="57.75">
      <c r="A17" s="111">
        <v>3</v>
      </c>
      <c r="B17" s="9" t="s">
        <v>65</v>
      </c>
      <c r="C17" s="10">
        <f>C18+C21+C24+C27+C30</f>
        <v>0</v>
      </c>
      <c r="D17" s="10">
        <f>D18+D21+D24+D27+D30</f>
        <v>0</v>
      </c>
      <c r="E17" s="10">
        <f>E18+E21+E24+E27+E30</f>
        <v>0</v>
      </c>
      <c r="F17" s="10">
        <f aca="true" t="shared" si="0" ref="F17:O17">SUM(F21:F32)</f>
        <v>0</v>
      </c>
      <c r="G17" s="10">
        <f t="shared" si="0"/>
        <v>0</v>
      </c>
      <c r="H17" s="10">
        <f t="shared" si="0"/>
        <v>0</v>
      </c>
      <c r="I17" s="10">
        <f t="shared" si="0"/>
        <v>0</v>
      </c>
      <c r="J17" s="10">
        <f t="shared" si="0"/>
        <v>0</v>
      </c>
      <c r="K17" s="10">
        <f t="shared" si="0"/>
        <v>0</v>
      </c>
      <c r="L17" s="10">
        <f t="shared" si="0"/>
        <v>0</v>
      </c>
      <c r="M17" s="10">
        <f t="shared" si="0"/>
        <v>0</v>
      </c>
      <c r="N17" s="10">
        <f t="shared" si="0"/>
        <v>0</v>
      </c>
      <c r="O17" s="10">
        <f t="shared" si="0"/>
        <v>0</v>
      </c>
      <c r="R17" s="18"/>
    </row>
    <row r="18" spans="1:18" ht="15">
      <c r="A18" s="111"/>
      <c r="B18" s="97" t="s">
        <v>59</v>
      </c>
      <c r="C18" s="3">
        <f>C19+C20</f>
        <v>0</v>
      </c>
      <c r="D18" s="3">
        <f>D19+D20</f>
        <v>0</v>
      </c>
      <c r="E18" s="3">
        <f>E19+E20</f>
        <v>0</v>
      </c>
      <c r="F18" s="93"/>
      <c r="G18" s="93"/>
      <c r="H18" s="93"/>
      <c r="I18" s="93"/>
      <c r="J18" s="93"/>
      <c r="K18" s="93"/>
      <c r="L18" s="93"/>
      <c r="M18" s="93"/>
      <c r="N18" s="93"/>
      <c r="O18" s="93"/>
      <c r="R18" s="18"/>
    </row>
    <row r="19" spans="1:15" ht="15">
      <c r="A19" s="111"/>
      <c r="B19" s="38" t="s">
        <v>8</v>
      </c>
      <c r="C19" s="4"/>
      <c r="D19" s="92"/>
      <c r="E19" s="3">
        <f>SUM(C19:D19)</f>
        <v>0</v>
      </c>
      <c r="F19" s="4"/>
      <c r="G19" s="4"/>
      <c r="H19" s="4"/>
      <c r="I19" s="4"/>
      <c r="J19" s="4"/>
      <c r="K19" s="4"/>
      <c r="L19" s="5"/>
      <c r="M19" s="4"/>
      <c r="N19" s="4"/>
      <c r="O19" s="4"/>
    </row>
    <row r="20" spans="1:15" ht="15.75" thickBot="1">
      <c r="A20" s="111"/>
      <c r="B20" s="39" t="s">
        <v>9</v>
      </c>
      <c r="C20" s="103"/>
      <c r="D20" s="103"/>
      <c r="E20" s="40">
        <f>SUM(C20:D20)</f>
        <v>0</v>
      </c>
      <c r="F20" s="4"/>
      <c r="G20" s="4"/>
      <c r="H20" s="4"/>
      <c r="I20" s="4"/>
      <c r="J20" s="4"/>
      <c r="K20" s="4"/>
      <c r="L20" s="5"/>
      <c r="M20" s="4"/>
      <c r="N20" s="4"/>
      <c r="O20" s="4"/>
    </row>
    <row r="21" spans="1:18" ht="15">
      <c r="A21" s="111"/>
      <c r="B21" s="104" t="s">
        <v>60</v>
      </c>
      <c r="C21" s="41">
        <f>C22+C23</f>
        <v>0</v>
      </c>
      <c r="D21" s="41">
        <f>D22+D23</f>
        <v>0</v>
      </c>
      <c r="E21" s="41">
        <f>E22+E23</f>
        <v>0</v>
      </c>
      <c r="F21" s="92"/>
      <c r="G21" s="92"/>
      <c r="H21" s="92"/>
      <c r="I21" s="92"/>
      <c r="J21" s="92"/>
      <c r="K21" s="92"/>
      <c r="L21" s="100"/>
      <c r="M21" s="92"/>
      <c r="N21" s="92"/>
      <c r="O21" s="92"/>
      <c r="R21" s="18"/>
    </row>
    <row r="22" spans="1:15" ht="15">
      <c r="A22" s="111"/>
      <c r="B22" s="38" t="s">
        <v>8</v>
      </c>
      <c r="C22" s="4"/>
      <c r="D22" s="92"/>
      <c r="E22" s="3">
        <f>SUM(C22:D22)</f>
        <v>0</v>
      </c>
      <c r="F22" s="4"/>
      <c r="G22" s="4"/>
      <c r="H22" s="4"/>
      <c r="I22" s="4"/>
      <c r="J22" s="4"/>
      <c r="K22" s="4"/>
      <c r="L22" s="5"/>
      <c r="M22" s="4"/>
      <c r="N22" s="4"/>
      <c r="O22" s="4"/>
    </row>
    <row r="23" spans="1:15" ht="15.75" thickBot="1">
      <c r="A23" s="111"/>
      <c r="B23" s="39" t="s">
        <v>9</v>
      </c>
      <c r="C23" s="103"/>
      <c r="D23" s="103"/>
      <c r="E23" s="40">
        <f>SUM(C23:D23)</f>
        <v>0</v>
      </c>
      <c r="F23" s="4"/>
      <c r="G23" s="4"/>
      <c r="H23" s="4"/>
      <c r="I23" s="4"/>
      <c r="J23" s="4"/>
      <c r="K23" s="4"/>
      <c r="L23" s="5"/>
      <c r="M23" s="4"/>
      <c r="N23" s="4"/>
      <c r="O23" s="4"/>
    </row>
    <row r="24" spans="1:18" ht="15">
      <c r="A24" s="111"/>
      <c r="B24" s="104" t="s">
        <v>61</v>
      </c>
      <c r="C24" s="41">
        <f>C25+C26</f>
        <v>0</v>
      </c>
      <c r="D24" s="41">
        <f>D25+D26</f>
        <v>0</v>
      </c>
      <c r="E24" s="41">
        <f>E25+E26</f>
        <v>0</v>
      </c>
      <c r="F24" s="92"/>
      <c r="G24" s="92"/>
      <c r="H24" s="92"/>
      <c r="I24" s="92"/>
      <c r="J24" s="92"/>
      <c r="K24" s="92"/>
      <c r="L24" s="100"/>
      <c r="M24" s="92"/>
      <c r="N24" s="92"/>
      <c r="O24" s="92"/>
      <c r="R24" s="18"/>
    </row>
    <row r="25" spans="1:15" ht="15">
      <c r="A25" s="111"/>
      <c r="B25" s="38" t="s">
        <v>8</v>
      </c>
      <c r="C25" s="4"/>
      <c r="D25" s="92"/>
      <c r="E25" s="3">
        <f>SUM(C25:D25)</f>
        <v>0</v>
      </c>
      <c r="F25" s="4"/>
      <c r="G25" s="4"/>
      <c r="H25" s="4"/>
      <c r="I25" s="4"/>
      <c r="J25" s="4"/>
      <c r="K25" s="4"/>
      <c r="L25" s="5"/>
      <c r="M25" s="4"/>
      <c r="N25" s="4"/>
      <c r="O25" s="4"/>
    </row>
    <row r="26" spans="1:15" ht="15.75" thickBot="1">
      <c r="A26" s="111"/>
      <c r="B26" s="39" t="s">
        <v>9</v>
      </c>
      <c r="C26" s="103"/>
      <c r="D26" s="103"/>
      <c r="E26" s="40">
        <f>SUM(C26:D26)</f>
        <v>0</v>
      </c>
      <c r="F26" s="4"/>
      <c r="G26" s="4"/>
      <c r="H26" s="4"/>
      <c r="I26" s="4"/>
      <c r="J26" s="4"/>
      <c r="K26" s="4"/>
      <c r="L26" s="5"/>
      <c r="M26" s="4"/>
      <c r="N26" s="4"/>
      <c r="O26" s="4"/>
    </row>
    <row r="27" spans="1:18" ht="15">
      <c r="A27" s="111"/>
      <c r="B27" s="104" t="s">
        <v>62</v>
      </c>
      <c r="C27" s="41">
        <f>C28+C29</f>
        <v>0</v>
      </c>
      <c r="D27" s="41">
        <f>D28+D29</f>
        <v>0</v>
      </c>
      <c r="E27" s="41">
        <f>E28+E29</f>
        <v>0</v>
      </c>
      <c r="F27" s="92"/>
      <c r="G27" s="92"/>
      <c r="H27" s="92"/>
      <c r="I27" s="92"/>
      <c r="J27" s="92"/>
      <c r="K27" s="92"/>
      <c r="L27" s="100"/>
      <c r="M27" s="92"/>
      <c r="N27" s="92"/>
      <c r="O27" s="92"/>
      <c r="R27" s="18"/>
    </row>
    <row r="28" spans="1:15" ht="15">
      <c r="A28" s="111"/>
      <c r="B28" s="38" t="s">
        <v>8</v>
      </c>
      <c r="C28" s="4"/>
      <c r="D28" s="92"/>
      <c r="E28" s="3">
        <f>SUM(C28:D28)</f>
        <v>0</v>
      </c>
      <c r="F28" s="4"/>
      <c r="G28" s="4"/>
      <c r="H28" s="4"/>
      <c r="I28" s="4"/>
      <c r="J28" s="4"/>
      <c r="K28" s="4"/>
      <c r="L28" s="5"/>
      <c r="M28" s="4"/>
      <c r="N28" s="4"/>
      <c r="O28" s="4"/>
    </row>
    <row r="29" spans="1:15" ht="15.75" thickBot="1">
      <c r="A29" s="111"/>
      <c r="B29" s="39" t="s">
        <v>9</v>
      </c>
      <c r="C29" s="103"/>
      <c r="D29" s="103"/>
      <c r="E29" s="40">
        <f>SUM(C29:D29)</f>
        <v>0</v>
      </c>
      <c r="F29" s="4"/>
      <c r="G29" s="4"/>
      <c r="H29" s="4"/>
      <c r="I29" s="4"/>
      <c r="J29" s="4"/>
      <c r="K29" s="4"/>
      <c r="L29" s="5"/>
      <c r="M29" s="4"/>
      <c r="N29" s="4"/>
      <c r="O29" s="4"/>
    </row>
    <row r="30" spans="1:18" ht="15">
      <c r="A30" s="111"/>
      <c r="B30" s="104" t="s">
        <v>63</v>
      </c>
      <c r="C30" s="41">
        <f>C31+C32</f>
        <v>0</v>
      </c>
      <c r="D30" s="41">
        <f>D31+D32</f>
        <v>0</v>
      </c>
      <c r="E30" s="41">
        <f>E31+E32</f>
        <v>0</v>
      </c>
      <c r="F30" s="92"/>
      <c r="G30" s="92"/>
      <c r="H30" s="92"/>
      <c r="I30" s="92"/>
      <c r="J30" s="92"/>
      <c r="K30" s="92"/>
      <c r="L30" s="100"/>
      <c r="M30" s="92"/>
      <c r="N30" s="92"/>
      <c r="O30" s="92"/>
      <c r="R30" s="18"/>
    </row>
    <row r="31" spans="1:15" ht="15">
      <c r="A31" s="111"/>
      <c r="B31" s="38" t="s">
        <v>8</v>
      </c>
      <c r="C31" s="4"/>
      <c r="D31" s="92"/>
      <c r="E31" s="3">
        <f>SUM(C31:D31)</f>
        <v>0</v>
      </c>
      <c r="F31" s="4"/>
      <c r="G31" s="4"/>
      <c r="H31" s="4"/>
      <c r="I31" s="4"/>
      <c r="J31" s="4"/>
      <c r="K31" s="4"/>
      <c r="L31" s="5"/>
      <c r="M31" s="4"/>
      <c r="N31" s="4"/>
      <c r="O31" s="4"/>
    </row>
    <row r="32" spans="1:15" ht="15.75" thickBot="1">
      <c r="A32" s="111"/>
      <c r="B32" s="39" t="s">
        <v>9</v>
      </c>
      <c r="C32" s="103"/>
      <c r="D32" s="103"/>
      <c r="E32" s="40">
        <f>SUM(C32:D32)</f>
        <v>0</v>
      </c>
      <c r="F32" s="4"/>
      <c r="G32" s="4"/>
      <c r="H32" s="4"/>
      <c r="I32" s="4"/>
      <c r="J32" s="4"/>
      <c r="K32" s="4"/>
      <c r="L32" s="5"/>
      <c r="M32" s="4"/>
      <c r="N32" s="4"/>
      <c r="O32" s="4"/>
    </row>
    <row r="33" spans="1:18" ht="28.5">
      <c r="A33" s="112">
        <v>4</v>
      </c>
      <c r="B33" s="11" t="s">
        <v>52</v>
      </c>
      <c r="C33" s="12">
        <f>C34+C35</f>
        <v>4</v>
      </c>
      <c r="D33" s="12">
        <f>D34+D35</f>
        <v>2</v>
      </c>
      <c r="E33" s="12">
        <f>E34+E35</f>
        <v>6</v>
      </c>
      <c r="F33" s="92">
        <v>4950000</v>
      </c>
      <c r="G33" s="92"/>
      <c r="H33" s="92"/>
      <c r="I33" s="92"/>
      <c r="J33" s="92"/>
      <c r="K33" s="92">
        <v>4800000</v>
      </c>
      <c r="L33" s="100"/>
      <c r="M33" s="92"/>
      <c r="N33" s="92"/>
      <c r="O33" s="92"/>
      <c r="R33" s="18"/>
    </row>
    <row r="34" spans="1:15" ht="15">
      <c r="A34" s="113"/>
      <c r="B34" s="38" t="s">
        <v>8</v>
      </c>
      <c r="C34" s="4"/>
      <c r="D34" s="92">
        <v>1</v>
      </c>
      <c r="E34" s="3">
        <f aca="true" t="shared" si="1" ref="E34:E41">SUM(C34:D34)</f>
        <v>1</v>
      </c>
      <c r="F34" s="4"/>
      <c r="G34" s="4"/>
      <c r="H34" s="4"/>
      <c r="I34" s="4"/>
      <c r="J34" s="4"/>
      <c r="K34" s="4"/>
      <c r="L34" s="5"/>
      <c r="M34" s="4"/>
      <c r="N34" s="4"/>
      <c r="O34" s="4"/>
    </row>
    <row r="35" spans="1:15" ht="15">
      <c r="A35" s="114"/>
      <c r="B35" s="38" t="s">
        <v>9</v>
      </c>
      <c r="C35" s="92">
        <v>4</v>
      </c>
      <c r="D35" s="92">
        <v>1</v>
      </c>
      <c r="E35" s="3">
        <f t="shared" si="1"/>
        <v>5</v>
      </c>
      <c r="F35" s="4"/>
      <c r="G35" s="4"/>
      <c r="H35" s="4"/>
      <c r="I35" s="4"/>
      <c r="J35" s="4"/>
      <c r="K35" s="4"/>
      <c r="L35" s="5"/>
      <c r="M35" s="4"/>
      <c r="N35" s="4"/>
      <c r="O35" s="4"/>
    </row>
    <row r="36" spans="1:15" ht="15">
      <c r="A36" s="112">
        <v>5</v>
      </c>
      <c r="B36" s="42" t="s">
        <v>3</v>
      </c>
      <c r="C36" s="10">
        <f>C38</f>
        <v>3</v>
      </c>
      <c r="D36" s="10">
        <f>D37+D38</f>
        <v>3</v>
      </c>
      <c r="E36" s="10">
        <f t="shared" si="1"/>
        <v>6</v>
      </c>
      <c r="F36" s="92">
        <v>3100964</v>
      </c>
      <c r="G36" s="92"/>
      <c r="H36" s="92"/>
      <c r="I36" s="92"/>
      <c r="J36" s="92"/>
      <c r="K36" s="92">
        <v>3106964</v>
      </c>
      <c r="L36" s="100"/>
      <c r="M36" s="92"/>
      <c r="N36" s="92"/>
      <c r="O36" s="92"/>
    </row>
    <row r="37" spans="1:15" ht="15">
      <c r="A37" s="113"/>
      <c r="B37" s="38" t="s">
        <v>58</v>
      </c>
      <c r="C37" s="4"/>
      <c r="D37" s="92"/>
      <c r="E37" s="3">
        <f t="shared" si="1"/>
        <v>0</v>
      </c>
      <c r="F37" s="4"/>
      <c r="G37" s="4"/>
      <c r="H37" s="4"/>
      <c r="I37" s="4"/>
      <c r="J37" s="4"/>
      <c r="K37" s="4"/>
      <c r="L37" s="5"/>
      <c r="M37" s="4"/>
      <c r="N37" s="4"/>
      <c r="O37" s="4"/>
    </row>
    <row r="38" spans="1:15" ht="15">
      <c r="A38" s="114"/>
      <c r="B38" s="38" t="s">
        <v>9</v>
      </c>
      <c r="C38" s="92">
        <v>3</v>
      </c>
      <c r="D38" s="92">
        <v>3</v>
      </c>
      <c r="E38" s="3">
        <f t="shared" si="1"/>
        <v>6</v>
      </c>
      <c r="F38" s="4"/>
      <c r="G38" s="4"/>
      <c r="H38" s="4"/>
      <c r="I38" s="4"/>
      <c r="J38" s="4"/>
      <c r="K38" s="4"/>
      <c r="L38" s="5"/>
      <c r="M38" s="4"/>
      <c r="N38" s="4"/>
      <c r="O38" s="4"/>
    </row>
    <row r="39" spans="1:15" ht="15">
      <c r="A39" s="111">
        <v>6</v>
      </c>
      <c r="B39" s="42" t="s">
        <v>15</v>
      </c>
      <c r="C39" s="10">
        <f>SUM(C40:C41)</f>
        <v>44</v>
      </c>
      <c r="D39" s="10">
        <f>SUM(D40:D41)</f>
        <v>2</v>
      </c>
      <c r="E39" s="10">
        <f t="shared" si="1"/>
        <v>46</v>
      </c>
      <c r="F39" s="92">
        <v>28612400</v>
      </c>
      <c r="G39" s="92">
        <v>417220</v>
      </c>
      <c r="H39" s="92">
        <v>877500</v>
      </c>
      <c r="I39" s="92"/>
      <c r="J39" s="92"/>
      <c r="K39" s="92">
        <v>29756896</v>
      </c>
      <c r="L39" s="92">
        <v>433980</v>
      </c>
      <c r="M39" s="92">
        <v>1512600</v>
      </c>
      <c r="N39" s="92"/>
      <c r="O39" s="92"/>
    </row>
    <row r="40" spans="1:15" ht="15">
      <c r="A40" s="111"/>
      <c r="B40" s="14" t="s">
        <v>12</v>
      </c>
      <c r="C40" s="4"/>
      <c r="D40" s="92">
        <v>1</v>
      </c>
      <c r="E40" s="3">
        <f t="shared" si="1"/>
        <v>1</v>
      </c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">
      <c r="A41" s="111"/>
      <c r="B41" s="14" t="s">
        <v>11</v>
      </c>
      <c r="C41" s="92">
        <v>44</v>
      </c>
      <c r="D41" s="92">
        <v>1</v>
      </c>
      <c r="E41" s="3">
        <f t="shared" si="1"/>
        <v>45</v>
      </c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34.5" customHeight="1">
      <c r="A42" s="112">
        <v>7</v>
      </c>
      <c r="B42" s="9" t="s">
        <v>66</v>
      </c>
      <c r="C42" s="10">
        <f>C43+C46+C49+C52</f>
        <v>0</v>
      </c>
      <c r="D42" s="10">
        <f>D43+D46+D49+D52</f>
        <v>0</v>
      </c>
      <c r="E42" s="10">
        <f>E43+E46+E49+E52</f>
        <v>0</v>
      </c>
      <c r="F42" s="10">
        <f aca="true" t="shared" si="2" ref="F42:O42">SUM(F44:F52)</f>
        <v>0</v>
      </c>
      <c r="G42" s="10">
        <f t="shared" si="2"/>
        <v>0</v>
      </c>
      <c r="H42" s="10">
        <f t="shared" si="2"/>
        <v>0</v>
      </c>
      <c r="I42" s="10">
        <f t="shared" si="2"/>
        <v>0</v>
      </c>
      <c r="J42" s="10">
        <f t="shared" si="2"/>
        <v>0</v>
      </c>
      <c r="K42" s="10">
        <f t="shared" si="2"/>
        <v>0</v>
      </c>
      <c r="L42" s="10">
        <f t="shared" si="2"/>
        <v>0</v>
      </c>
      <c r="M42" s="10">
        <f t="shared" si="2"/>
        <v>0</v>
      </c>
      <c r="N42" s="10">
        <f t="shared" si="2"/>
        <v>0</v>
      </c>
      <c r="O42" s="10">
        <f t="shared" si="2"/>
        <v>0</v>
      </c>
    </row>
    <row r="43" spans="1:15" ht="15">
      <c r="A43" s="113"/>
      <c r="B43" s="97" t="s">
        <v>59</v>
      </c>
      <c r="C43" s="3">
        <f>C44+C45</f>
        <v>0</v>
      </c>
      <c r="D43" s="3">
        <f>D44+D45</f>
        <v>0</v>
      </c>
      <c r="E43" s="3">
        <f>E44+E45</f>
        <v>0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</row>
    <row r="44" spans="1:15" ht="15">
      <c r="A44" s="113"/>
      <c r="B44" s="38" t="s">
        <v>8</v>
      </c>
      <c r="C44" s="4"/>
      <c r="D44" s="92"/>
      <c r="E44" s="3">
        <f>SUM(C44:D44)</f>
        <v>0</v>
      </c>
      <c r="F44" s="4"/>
      <c r="G44" s="4"/>
      <c r="H44" s="4"/>
      <c r="I44" s="4"/>
      <c r="J44" s="4"/>
      <c r="K44" s="4"/>
      <c r="L44" s="5"/>
      <c r="M44" s="4"/>
      <c r="N44" s="4"/>
      <c r="O44" s="4"/>
    </row>
    <row r="45" spans="1:15" ht="15.75" thickBot="1">
      <c r="A45" s="113"/>
      <c r="B45" s="39" t="s">
        <v>9</v>
      </c>
      <c r="C45" s="103"/>
      <c r="D45" s="103"/>
      <c r="E45" s="40">
        <f>SUM(C45:D45)</f>
        <v>0</v>
      </c>
      <c r="F45" s="4"/>
      <c r="G45" s="4"/>
      <c r="H45" s="4"/>
      <c r="I45" s="4"/>
      <c r="J45" s="4"/>
      <c r="K45" s="4"/>
      <c r="L45" s="5"/>
      <c r="M45" s="4"/>
      <c r="N45" s="4"/>
      <c r="O45" s="4"/>
    </row>
    <row r="46" spans="1:15" ht="15">
      <c r="A46" s="113"/>
      <c r="B46" s="104" t="s">
        <v>60</v>
      </c>
      <c r="C46" s="41">
        <f>C47+C48</f>
        <v>0</v>
      </c>
      <c r="D46" s="41">
        <f>D47+D48</f>
        <v>0</v>
      </c>
      <c r="E46" s="41">
        <f>E47+E48</f>
        <v>0</v>
      </c>
      <c r="F46" s="101"/>
      <c r="G46" s="101"/>
      <c r="H46" s="101"/>
      <c r="I46" s="101"/>
      <c r="J46" s="101"/>
      <c r="K46" s="101"/>
      <c r="L46" s="102"/>
      <c r="M46" s="101"/>
      <c r="N46" s="101"/>
      <c r="O46" s="101"/>
    </row>
    <row r="47" spans="1:18" ht="15">
      <c r="A47" s="113"/>
      <c r="B47" s="38" t="s">
        <v>8</v>
      </c>
      <c r="C47" s="4"/>
      <c r="D47" s="92"/>
      <c r="E47" s="3">
        <f aca="true" t="shared" si="3" ref="E47:E54">C47+D47</f>
        <v>0</v>
      </c>
      <c r="F47" s="4"/>
      <c r="G47" s="4"/>
      <c r="H47" s="4"/>
      <c r="I47" s="4"/>
      <c r="J47" s="4"/>
      <c r="K47" s="4"/>
      <c r="L47" s="5"/>
      <c r="M47" s="4"/>
      <c r="N47" s="4"/>
      <c r="O47" s="4"/>
      <c r="R47" s="18"/>
    </row>
    <row r="48" spans="1:18" ht="15.75" thickBot="1">
      <c r="A48" s="113"/>
      <c r="B48" s="39" t="s">
        <v>9</v>
      </c>
      <c r="C48" s="103"/>
      <c r="D48" s="103"/>
      <c r="E48" s="40">
        <f t="shared" si="3"/>
        <v>0</v>
      </c>
      <c r="F48" s="4"/>
      <c r="G48" s="4"/>
      <c r="H48" s="4"/>
      <c r="I48" s="4"/>
      <c r="J48" s="4"/>
      <c r="K48" s="4"/>
      <c r="L48" s="5"/>
      <c r="M48" s="4"/>
      <c r="N48" s="4"/>
      <c r="O48" s="4"/>
      <c r="R48" s="18"/>
    </row>
    <row r="49" spans="1:18" ht="15">
      <c r="A49" s="113"/>
      <c r="B49" s="105" t="s">
        <v>61</v>
      </c>
      <c r="C49" s="41">
        <f>C50+C51</f>
        <v>0</v>
      </c>
      <c r="D49" s="41">
        <f>D50+D51</f>
        <v>0</v>
      </c>
      <c r="E49" s="41">
        <f>E50+E51</f>
        <v>0</v>
      </c>
      <c r="F49" s="92"/>
      <c r="G49" s="92"/>
      <c r="H49" s="92"/>
      <c r="I49" s="92"/>
      <c r="J49" s="92"/>
      <c r="K49" s="92"/>
      <c r="L49" s="100"/>
      <c r="M49" s="92"/>
      <c r="N49" s="92"/>
      <c r="O49" s="92"/>
      <c r="R49" s="18"/>
    </row>
    <row r="50" spans="1:18" ht="15">
      <c r="A50" s="113"/>
      <c r="B50" s="38" t="s">
        <v>8</v>
      </c>
      <c r="C50" s="4"/>
      <c r="D50" s="92"/>
      <c r="E50" s="3">
        <f>C50+D50</f>
        <v>0</v>
      </c>
      <c r="F50" s="4"/>
      <c r="G50" s="4"/>
      <c r="H50" s="4"/>
      <c r="I50" s="4"/>
      <c r="J50" s="4"/>
      <c r="K50" s="4"/>
      <c r="L50" s="5"/>
      <c r="M50" s="4"/>
      <c r="N50" s="4"/>
      <c r="O50" s="4"/>
      <c r="R50" s="18"/>
    </row>
    <row r="51" spans="1:18" ht="15.75" thickBot="1">
      <c r="A51" s="113"/>
      <c r="B51" s="39" t="s">
        <v>9</v>
      </c>
      <c r="C51" s="103"/>
      <c r="D51" s="103"/>
      <c r="E51" s="40">
        <f>C51+D51</f>
        <v>0</v>
      </c>
      <c r="F51" s="4"/>
      <c r="G51" s="4"/>
      <c r="H51" s="4"/>
      <c r="I51" s="4"/>
      <c r="J51" s="4"/>
      <c r="K51" s="4"/>
      <c r="L51" s="5"/>
      <c r="M51" s="4"/>
      <c r="N51" s="4"/>
      <c r="O51" s="4"/>
      <c r="R51" s="18"/>
    </row>
    <row r="52" spans="1:18" ht="15">
      <c r="A52" s="113"/>
      <c r="B52" s="104" t="s">
        <v>62</v>
      </c>
      <c r="C52" s="41">
        <f>C53+C54</f>
        <v>0</v>
      </c>
      <c r="D52" s="41">
        <f>D53+D54</f>
        <v>0</v>
      </c>
      <c r="E52" s="41">
        <f>E53+E54</f>
        <v>0</v>
      </c>
      <c r="F52" s="92"/>
      <c r="G52" s="92"/>
      <c r="H52" s="92"/>
      <c r="I52" s="92"/>
      <c r="J52" s="92"/>
      <c r="K52" s="92"/>
      <c r="L52" s="100"/>
      <c r="M52" s="92"/>
      <c r="N52" s="92"/>
      <c r="O52" s="92"/>
      <c r="R52" s="18"/>
    </row>
    <row r="53" spans="1:18" ht="15">
      <c r="A53" s="113"/>
      <c r="B53" s="38" t="s">
        <v>8</v>
      </c>
      <c r="C53" s="4"/>
      <c r="D53" s="92"/>
      <c r="E53" s="3">
        <f t="shared" si="3"/>
        <v>0</v>
      </c>
      <c r="F53" s="4"/>
      <c r="G53" s="4"/>
      <c r="H53" s="4"/>
      <c r="I53" s="4"/>
      <c r="J53" s="4"/>
      <c r="K53" s="4"/>
      <c r="L53" s="5"/>
      <c r="M53" s="4"/>
      <c r="N53" s="4"/>
      <c r="O53" s="4"/>
      <c r="R53" s="18"/>
    </row>
    <row r="54" spans="1:18" ht="15.75" thickBot="1">
      <c r="A54" s="114"/>
      <c r="B54" s="39" t="s">
        <v>9</v>
      </c>
      <c r="C54" s="103"/>
      <c r="D54" s="103"/>
      <c r="E54" s="40">
        <f t="shared" si="3"/>
        <v>0</v>
      </c>
      <c r="F54" s="4"/>
      <c r="G54" s="4"/>
      <c r="H54" s="4"/>
      <c r="I54" s="4"/>
      <c r="J54" s="4"/>
      <c r="K54" s="4"/>
      <c r="L54" s="5"/>
      <c r="M54" s="4"/>
      <c r="N54" s="4"/>
      <c r="O54" s="4"/>
      <c r="R54" s="18"/>
    </row>
    <row r="55" spans="1:15" ht="63">
      <c r="A55" s="43">
        <v>8</v>
      </c>
      <c r="B55" s="44" t="s">
        <v>17</v>
      </c>
      <c r="C55" s="45">
        <f aca="true" t="shared" si="4" ref="C55:O55">C10+C14+C17+C33+C36+C39+C42</f>
        <v>91</v>
      </c>
      <c r="D55" s="45">
        <f t="shared" si="4"/>
        <v>19</v>
      </c>
      <c r="E55" s="45">
        <f t="shared" si="4"/>
        <v>110</v>
      </c>
      <c r="F55" s="46">
        <f t="shared" si="4"/>
        <v>84405273</v>
      </c>
      <c r="G55" s="46">
        <f t="shared" si="4"/>
        <v>683970</v>
      </c>
      <c r="H55" s="46">
        <f t="shared" si="4"/>
        <v>1045832</v>
      </c>
      <c r="I55" s="46">
        <f t="shared" si="4"/>
        <v>0</v>
      </c>
      <c r="J55" s="46">
        <f t="shared" si="4"/>
        <v>0</v>
      </c>
      <c r="K55" s="46">
        <f t="shared" si="4"/>
        <v>83951908</v>
      </c>
      <c r="L55" s="46">
        <f t="shared" si="4"/>
        <v>700730</v>
      </c>
      <c r="M55" s="46">
        <f t="shared" si="4"/>
        <v>1512600</v>
      </c>
      <c r="N55" s="46">
        <f t="shared" si="4"/>
        <v>0</v>
      </c>
      <c r="O55" s="46">
        <f t="shared" si="4"/>
        <v>0</v>
      </c>
    </row>
    <row r="56" spans="1:15" ht="15">
      <c r="A56" s="47"/>
      <c r="B56" s="38" t="s">
        <v>7</v>
      </c>
      <c r="C56" s="4"/>
      <c r="D56" s="3">
        <f>D11+D37</f>
        <v>7</v>
      </c>
      <c r="E56" s="3">
        <f>SUM(C56:D56)</f>
        <v>7</v>
      </c>
      <c r="F56" s="4"/>
      <c r="G56" s="4"/>
      <c r="H56" s="4"/>
      <c r="I56" s="4"/>
      <c r="J56" s="4"/>
      <c r="K56" s="4"/>
      <c r="L56" s="5"/>
      <c r="M56" s="4"/>
      <c r="N56" s="4"/>
      <c r="O56" s="4"/>
    </row>
    <row r="57" spans="1:15" ht="15">
      <c r="A57" s="47"/>
      <c r="B57" s="38" t="s">
        <v>8</v>
      </c>
      <c r="C57" s="4"/>
      <c r="D57" s="3">
        <f>D12+D15+D19+D22+D25+D28+D31+D34+D40+D44+D47+D50+D53</f>
        <v>6</v>
      </c>
      <c r="E57" s="3">
        <f>SUM(C57:D57)</f>
        <v>6</v>
      </c>
      <c r="F57" s="4"/>
      <c r="G57" s="4"/>
      <c r="H57" s="4"/>
      <c r="I57" s="4"/>
      <c r="J57" s="4"/>
      <c r="K57" s="4"/>
      <c r="L57" s="5"/>
      <c r="M57" s="4"/>
      <c r="N57" s="4"/>
      <c r="O57" s="4"/>
    </row>
    <row r="58" spans="1:15" ht="15">
      <c r="A58" s="47"/>
      <c r="B58" s="38" t="s">
        <v>9</v>
      </c>
      <c r="C58" s="3">
        <f>C13+C16+C20+C23+C26+C29+C32+C35+C38+C41+C45+C48+C51+C54</f>
        <v>91</v>
      </c>
      <c r="D58" s="3">
        <f>D13+D16+D20+D23+D26+D29+D32+D35+D38+D41+D45+D48+D51+D54</f>
        <v>6</v>
      </c>
      <c r="E58" s="3">
        <f>SUM(C58:D58)</f>
        <v>97</v>
      </c>
      <c r="F58" s="4"/>
      <c r="G58" s="4"/>
      <c r="H58" s="4"/>
      <c r="I58" s="4"/>
      <c r="J58" s="4"/>
      <c r="K58" s="4"/>
      <c r="L58" s="5"/>
      <c r="M58" s="4"/>
      <c r="N58" s="4"/>
      <c r="O58" s="4"/>
    </row>
  </sheetData>
  <sheetProtection formatColumns="0" formatRows="0" insertRows="0"/>
  <mergeCells count="18">
    <mergeCell ref="D8:D9"/>
    <mergeCell ref="A14:A16"/>
    <mergeCell ref="A10:A13"/>
    <mergeCell ref="F7:J7"/>
    <mergeCell ref="K7:O7"/>
    <mergeCell ref="C2:F2"/>
    <mergeCell ref="F4:L4"/>
    <mergeCell ref="E8:E9"/>
    <mergeCell ref="A17:A32"/>
    <mergeCell ref="A42:A54"/>
    <mergeCell ref="A36:A38"/>
    <mergeCell ref="A33:A35"/>
    <mergeCell ref="A2:B2"/>
    <mergeCell ref="B4:E4"/>
    <mergeCell ref="A39:A41"/>
    <mergeCell ref="A8:A9"/>
    <mergeCell ref="B8:B9"/>
    <mergeCell ref="C8:C9"/>
  </mergeCells>
  <printOptions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8.28125" style="17" customWidth="1"/>
    <col min="2" max="2" width="25.57421875" style="17" customWidth="1"/>
    <col min="3" max="3" width="17.28125" style="17" customWidth="1"/>
    <col min="4" max="5" width="15.00390625" style="17" customWidth="1"/>
    <col min="6" max="6" width="13.00390625" style="17" customWidth="1"/>
    <col min="7" max="7" width="16.421875" style="17" customWidth="1"/>
    <col min="8" max="8" width="13.28125" style="17" customWidth="1"/>
    <col min="9" max="9" width="18.421875" style="17" customWidth="1"/>
    <col min="10" max="16384" width="9.140625" style="17" customWidth="1"/>
  </cols>
  <sheetData>
    <row r="2" spans="1:8" ht="15">
      <c r="A2" s="125" t="s">
        <v>0</v>
      </c>
      <c r="B2" s="125"/>
      <c r="C2" s="126" t="s">
        <v>131</v>
      </c>
      <c r="D2" s="126"/>
      <c r="E2" s="126"/>
      <c r="F2" s="126"/>
      <c r="G2" s="8"/>
      <c r="H2" s="8"/>
    </row>
    <row r="4" spans="2:8" ht="43.5" customHeight="1">
      <c r="B4" s="116" t="s">
        <v>19</v>
      </c>
      <c r="C4" s="116"/>
      <c r="D4" s="116"/>
      <c r="E4" s="116"/>
      <c r="F4" s="116"/>
      <c r="G4" s="116"/>
      <c r="H4" s="116"/>
    </row>
    <row r="6" spans="8:9" ht="15">
      <c r="H6" s="34"/>
      <c r="I6" s="61" t="s">
        <v>18</v>
      </c>
    </row>
    <row r="7" spans="1:9" ht="78" customHeight="1">
      <c r="A7" s="35" t="s">
        <v>4</v>
      </c>
      <c r="B7" s="35" t="s">
        <v>67</v>
      </c>
      <c r="C7" s="35" t="s">
        <v>68</v>
      </c>
      <c r="D7" s="48" t="s">
        <v>69</v>
      </c>
      <c r="E7" s="48" t="s">
        <v>70</v>
      </c>
      <c r="F7" s="48" t="s">
        <v>71</v>
      </c>
      <c r="G7" s="48" t="s">
        <v>72</v>
      </c>
      <c r="H7" s="48" t="s">
        <v>73</v>
      </c>
      <c r="I7" s="13" t="s">
        <v>74</v>
      </c>
    </row>
    <row r="8" spans="1:9" ht="15">
      <c r="A8" s="49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50" t="s">
        <v>64</v>
      </c>
    </row>
    <row r="9" spans="1:9" ht="15">
      <c r="A9" s="48">
        <v>1</v>
      </c>
      <c r="B9" s="98" t="s">
        <v>118</v>
      </c>
      <c r="C9" s="98">
        <v>464</v>
      </c>
      <c r="D9" s="92"/>
      <c r="E9" s="92"/>
      <c r="F9" s="92">
        <v>6</v>
      </c>
      <c r="G9" s="92">
        <v>3624000</v>
      </c>
      <c r="H9" s="3">
        <f>D9+F9</f>
        <v>6</v>
      </c>
      <c r="I9" s="85">
        <f>E9+G9</f>
        <v>3624000</v>
      </c>
    </row>
    <row r="10" spans="1:9" ht="15">
      <c r="A10" s="48">
        <v>2</v>
      </c>
      <c r="B10" s="98" t="s">
        <v>119</v>
      </c>
      <c r="C10" s="98">
        <v>463</v>
      </c>
      <c r="D10" s="92">
        <v>1</v>
      </c>
      <c r="E10" s="92">
        <v>915000</v>
      </c>
      <c r="F10" s="92"/>
      <c r="G10" s="92"/>
      <c r="H10" s="3"/>
      <c r="I10" s="85">
        <f>E10+G10</f>
        <v>915000</v>
      </c>
    </row>
    <row r="11" spans="1:9" ht="15">
      <c r="A11" s="48">
        <v>3</v>
      </c>
      <c r="B11" s="98"/>
      <c r="C11" s="98"/>
      <c r="D11" s="92"/>
      <c r="E11" s="92"/>
      <c r="F11" s="92"/>
      <c r="G11" s="92"/>
      <c r="H11" s="3">
        <f aca="true" t="shared" si="0" ref="H11:H28">D11+F11</f>
        <v>0</v>
      </c>
      <c r="I11" s="100"/>
    </row>
    <row r="12" spans="1:9" ht="15">
      <c r="A12" s="48">
        <v>4</v>
      </c>
      <c r="B12" s="98"/>
      <c r="C12" s="98"/>
      <c r="D12" s="92"/>
      <c r="E12" s="92"/>
      <c r="F12" s="92"/>
      <c r="G12" s="92"/>
      <c r="H12" s="3">
        <f t="shared" si="0"/>
        <v>0</v>
      </c>
      <c r="I12" s="100"/>
    </row>
    <row r="13" spans="1:9" ht="15">
      <c r="A13" s="48">
        <v>5</v>
      </c>
      <c r="B13" s="99"/>
      <c r="C13" s="99"/>
      <c r="D13" s="92"/>
      <c r="E13" s="92"/>
      <c r="F13" s="92"/>
      <c r="G13" s="92"/>
      <c r="H13" s="3">
        <f t="shared" si="0"/>
        <v>0</v>
      </c>
      <c r="I13" s="100"/>
    </row>
    <row r="14" spans="1:9" ht="15">
      <c r="A14" s="48">
        <v>6</v>
      </c>
      <c r="B14" s="90"/>
      <c r="C14" s="90"/>
      <c r="D14" s="92"/>
      <c r="E14" s="92"/>
      <c r="F14" s="92"/>
      <c r="G14" s="92"/>
      <c r="H14" s="3">
        <f t="shared" si="0"/>
        <v>0</v>
      </c>
      <c r="I14" s="100"/>
    </row>
    <row r="15" spans="1:9" ht="15">
      <c r="A15" s="48">
        <v>7</v>
      </c>
      <c r="B15" s="90"/>
      <c r="C15" s="90"/>
      <c r="D15" s="92"/>
      <c r="E15" s="92"/>
      <c r="F15" s="92"/>
      <c r="G15" s="92"/>
      <c r="H15" s="3">
        <f t="shared" si="0"/>
        <v>0</v>
      </c>
      <c r="I15" s="100"/>
    </row>
    <row r="16" spans="1:9" ht="15">
      <c r="A16" s="48">
        <v>8</v>
      </c>
      <c r="B16" s="100"/>
      <c r="C16" s="100"/>
      <c r="D16" s="100"/>
      <c r="E16" s="100"/>
      <c r="F16" s="100"/>
      <c r="G16" s="100"/>
      <c r="H16" s="3">
        <f t="shared" si="0"/>
        <v>0</v>
      </c>
      <c r="I16" s="100"/>
    </row>
    <row r="17" spans="1:9" ht="15">
      <c r="A17" s="48">
        <v>9</v>
      </c>
      <c r="B17" s="100"/>
      <c r="C17" s="100"/>
      <c r="D17" s="100"/>
      <c r="E17" s="100"/>
      <c r="F17" s="100"/>
      <c r="G17" s="100"/>
      <c r="H17" s="3">
        <f t="shared" si="0"/>
        <v>0</v>
      </c>
      <c r="I17" s="100"/>
    </row>
    <row r="18" spans="1:9" ht="15">
      <c r="A18" s="48">
        <v>10</v>
      </c>
      <c r="B18" s="100"/>
      <c r="C18" s="100"/>
      <c r="D18" s="100"/>
      <c r="E18" s="100"/>
      <c r="F18" s="100"/>
      <c r="G18" s="100"/>
      <c r="H18" s="3">
        <f t="shared" si="0"/>
        <v>0</v>
      </c>
      <c r="I18" s="100"/>
    </row>
    <row r="19" spans="1:9" ht="15">
      <c r="A19" s="48">
        <v>11</v>
      </c>
      <c r="B19" s="100"/>
      <c r="C19" s="100"/>
      <c r="D19" s="100"/>
      <c r="E19" s="100"/>
      <c r="F19" s="100"/>
      <c r="G19" s="100"/>
      <c r="H19" s="3">
        <f t="shared" si="0"/>
        <v>0</v>
      </c>
      <c r="I19" s="100"/>
    </row>
    <row r="20" spans="1:9" ht="15">
      <c r="A20" s="48">
        <v>12</v>
      </c>
      <c r="B20" s="100"/>
      <c r="C20" s="100"/>
      <c r="D20" s="100"/>
      <c r="E20" s="100"/>
      <c r="F20" s="100"/>
      <c r="G20" s="100"/>
      <c r="H20" s="3">
        <f t="shared" si="0"/>
        <v>0</v>
      </c>
      <c r="I20" s="100"/>
    </row>
    <row r="21" spans="1:9" ht="15">
      <c r="A21" s="48">
        <v>13</v>
      </c>
      <c r="B21" s="100"/>
      <c r="C21" s="100"/>
      <c r="D21" s="100"/>
      <c r="E21" s="100"/>
      <c r="F21" s="100"/>
      <c r="G21" s="100"/>
      <c r="H21" s="3">
        <f t="shared" si="0"/>
        <v>0</v>
      </c>
      <c r="I21" s="100"/>
    </row>
    <row r="22" spans="1:9" ht="15">
      <c r="A22" s="48">
        <v>14</v>
      </c>
      <c r="B22" s="100"/>
      <c r="C22" s="100"/>
      <c r="D22" s="100"/>
      <c r="E22" s="100"/>
      <c r="F22" s="100"/>
      <c r="G22" s="100"/>
      <c r="H22" s="3">
        <f t="shared" si="0"/>
        <v>0</v>
      </c>
      <c r="I22" s="100"/>
    </row>
    <row r="23" spans="1:9" ht="15">
      <c r="A23" s="48">
        <v>15</v>
      </c>
      <c r="B23" s="100"/>
      <c r="C23" s="100"/>
      <c r="D23" s="100"/>
      <c r="E23" s="100"/>
      <c r="F23" s="100"/>
      <c r="G23" s="100"/>
      <c r="H23" s="3">
        <f t="shared" si="0"/>
        <v>0</v>
      </c>
      <c r="I23" s="100"/>
    </row>
    <row r="24" spans="1:9" ht="15">
      <c r="A24" s="48">
        <v>16</v>
      </c>
      <c r="B24" s="100"/>
      <c r="C24" s="100"/>
      <c r="D24" s="100"/>
      <c r="E24" s="100"/>
      <c r="F24" s="100"/>
      <c r="G24" s="100"/>
      <c r="H24" s="3">
        <f t="shared" si="0"/>
        <v>0</v>
      </c>
      <c r="I24" s="100"/>
    </row>
    <row r="25" spans="1:9" ht="15">
      <c r="A25" s="48">
        <v>17</v>
      </c>
      <c r="B25" s="100"/>
      <c r="C25" s="100"/>
      <c r="D25" s="100"/>
      <c r="E25" s="100"/>
      <c r="F25" s="100"/>
      <c r="G25" s="100"/>
      <c r="H25" s="3">
        <f t="shared" si="0"/>
        <v>0</v>
      </c>
      <c r="I25" s="100"/>
    </row>
    <row r="26" spans="1:9" ht="15">
      <c r="A26" s="48">
        <v>18</v>
      </c>
      <c r="B26" s="100"/>
      <c r="C26" s="100"/>
      <c r="D26" s="100"/>
      <c r="E26" s="100"/>
      <c r="F26" s="100"/>
      <c r="G26" s="100"/>
      <c r="H26" s="3">
        <f t="shared" si="0"/>
        <v>0</v>
      </c>
      <c r="I26" s="100"/>
    </row>
    <row r="27" spans="1:9" ht="15">
      <c r="A27" s="48">
        <v>19</v>
      </c>
      <c r="B27" s="100"/>
      <c r="C27" s="100"/>
      <c r="D27" s="100"/>
      <c r="E27" s="100"/>
      <c r="F27" s="100"/>
      <c r="G27" s="100"/>
      <c r="H27" s="3">
        <f t="shared" si="0"/>
        <v>0</v>
      </c>
      <c r="I27" s="100"/>
    </row>
    <row r="28" spans="1:9" ht="15">
      <c r="A28" s="48">
        <v>20</v>
      </c>
      <c r="B28" s="100"/>
      <c r="C28" s="100"/>
      <c r="D28" s="100"/>
      <c r="E28" s="100"/>
      <c r="F28" s="100"/>
      <c r="G28" s="100"/>
      <c r="H28" s="3">
        <f t="shared" si="0"/>
        <v>0</v>
      </c>
      <c r="I28" s="100"/>
    </row>
  </sheetData>
  <sheetProtection formatColumns="0" formatRows="0" insertRows="0"/>
  <mergeCells count="3">
    <mergeCell ref="B4:H4"/>
    <mergeCell ref="A2:B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8.28125" style="17" customWidth="1"/>
    <col min="2" max="2" width="26.28125" style="17" customWidth="1"/>
    <col min="3" max="3" width="19.7109375" style="17" customWidth="1"/>
    <col min="4" max="4" width="17.7109375" style="17" customWidth="1"/>
    <col min="5" max="5" width="16.7109375" style="17" customWidth="1"/>
    <col min="6" max="6" width="19.7109375" style="17" customWidth="1"/>
    <col min="7" max="8" width="17.7109375" style="17" customWidth="1"/>
    <col min="9" max="9" width="20.28125" style="17" customWidth="1"/>
    <col min="10" max="10" width="16.7109375" style="17" customWidth="1"/>
    <col min="11" max="16384" width="9.140625" style="17" customWidth="1"/>
  </cols>
  <sheetData>
    <row r="2" spans="1:8" ht="15">
      <c r="A2" s="125" t="s">
        <v>0</v>
      </c>
      <c r="B2" s="125"/>
      <c r="C2" s="126" t="s">
        <v>131</v>
      </c>
      <c r="D2" s="126"/>
      <c r="E2" s="126"/>
      <c r="F2" s="65"/>
      <c r="G2" s="8"/>
      <c r="H2" s="8"/>
    </row>
    <row r="3" ht="15.75">
      <c r="I3" s="16"/>
    </row>
    <row r="4" spans="3:9" ht="15.75">
      <c r="C4" s="115" t="s">
        <v>110</v>
      </c>
      <c r="D4" s="115"/>
      <c r="E4" s="115"/>
      <c r="F4" s="115"/>
      <c r="G4" s="115"/>
      <c r="H4" s="115"/>
      <c r="I4" s="115"/>
    </row>
    <row r="6" spans="2:10" ht="18.75">
      <c r="B6" s="61" t="s">
        <v>47</v>
      </c>
      <c r="C6" s="127">
        <v>2015</v>
      </c>
      <c r="D6" s="127"/>
      <c r="E6" s="127"/>
      <c r="F6" s="127"/>
      <c r="G6" s="127">
        <v>2016</v>
      </c>
      <c r="H6" s="127"/>
      <c r="I6" s="127"/>
      <c r="J6" s="127"/>
    </row>
    <row r="7" spans="1:10" s="51" customFormat="1" ht="100.5" customHeight="1">
      <c r="A7" s="48" t="s">
        <v>4</v>
      </c>
      <c r="B7" s="48" t="s">
        <v>1</v>
      </c>
      <c r="C7" s="48" t="s">
        <v>75</v>
      </c>
      <c r="D7" s="48" t="s">
        <v>96</v>
      </c>
      <c r="E7" s="48" t="s">
        <v>99</v>
      </c>
      <c r="F7" s="48" t="s">
        <v>76</v>
      </c>
      <c r="G7" s="48" t="s">
        <v>77</v>
      </c>
      <c r="H7" s="48" t="s">
        <v>97</v>
      </c>
      <c r="I7" s="64" t="s">
        <v>98</v>
      </c>
      <c r="J7" s="48" t="s">
        <v>100</v>
      </c>
    </row>
    <row r="8" spans="1:10" ht="15">
      <c r="A8" s="52">
        <v>1</v>
      </c>
      <c r="B8" s="52">
        <v>2</v>
      </c>
      <c r="C8" s="52">
        <v>3</v>
      </c>
      <c r="D8" s="52">
        <v>4</v>
      </c>
      <c r="E8" s="62">
        <v>9</v>
      </c>
      <c r="F8" s="52">
        <v>5</v>
      </c>
      <c r="G8" s="52">
        <v>6</v>
      </c>
      <c r="H8" s="52">
        <v>7</v>
      </c>
      <c r="I8" s="52" t="s">
        <v>91</v>
      </c>
      <c r="J8" s="52">
        <v>9</v>
      </c>
    </row>
    <row r="9" spans="1:10" ht="29.25">
      <c r="A9" s="53">
        <v>1</v>
      </c>
      <c r="B9" s="37" t="s">
        <v>2</v>
      </c>
      <c r="C9" s="93">
        <v>4970700</v>
      </c>
      <c r="D9" s="93">
        <v>990000</v>
      </c>
      <c r="E9" s="93">
        <v>2</v>
      </c>
      <c r="F9" s="93">
        <v>3877275</v>
      </c>
      <c r="G9" s="93">
        <v>5020700</v>
      </c>
      <c r="H9" s="93">
        <v>990000</v>
      </c>
      <c r="I9" s="10">
        <f>G9+H9</f>
        <v>6010700</v>
      </c>
      <c r="J9" s="95">
        <v>2</v>
      </c>
    </row>
    <row r="10" spans="1:10" ht="15">
      <c r="A10" s="53">
        <v>2</v>
      </c>
      <c r="B10" s="37" t="s">
        <v>10</v>
      </c>
      <c r="C10" s="93">
        <v>678219</v>
      </c>
      <c r="D10" s="93">
        <v>0</v>
      </c>
      <c r="E10" s="93">
        <v>0</v>
      </c>
      <c r="F10" s="93">
        <v>570384</v>
      </c>
      <c r="G10" s="93">
        <v>701719</v>
      </c>
      <c r="H10" s="93">
        <v>0</v>
      </c>
      <c r="I10" s="10">
        <f>G10+H10</f>
        <v>701719</v>
      </c>
      <c r="J10" s="95">
        <v>0</v>
      </c>
    </row>
    <row r="11" spans="1:11" ht="57.75">
      <c r="A11" s="111">
        <v>3</v>
      </c>
      <c r="B11" s="9" t="s">
        <v>78</v>
      </c>
      <c r="C11" s="10">
        <f aca="true" t="shared" si="0" ref="C11:J11">SUM(C12:C16)</f>
        <v>0</v>
      </c>
      <c r="D11" s="10">
        <f t="shared" si="0"/>
        <v>0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54">
        <f t="shared" si="0"/>
        <v>0</v>
      </c>
      <c r="K11" s="18"/>
    </row>
    <row r="12" spans="1:11" ht="15">
      <c r="A12" s="111"/>
      <c r="B12" s="90" t="s">
        <v>59</v>
      </c>
      <c r="C12" s="154"/>
      <c r="D12" s="154"/>
      <c r="E12" s="154"/>
      <c r="F12" s="154"/>
      <c r="G12" s="154"/>
      <c r="H12" s="154"/>
      <c r="I12" s="10">
        <f aca="true" t="shared" si="1" ref="I12:I19">G12+H12</f>
        <v>0</v>
      </c>
      <c r="J12" s="90"/>
      <c r="K12" s="18"/>
    </row>
    <row r="13" spans="1:11" ht="15">
      <c r="A13" s="111"/>
      <c r="B13" s="90" t="s">
        <v>60</v>
      </c>
      <c r="C13" s="154"/>
      <c r="D13" s="154"/>
      <c r="E13" s="154"/>
      <c r="F13" s="154"/>
      <c r="G13" s="154"/>
      <c r="H13" s="154"/>
      <c r="I13" s="10">
        <f t="shared" si="1"/>
        <v>0</v>
      </c>
      <c r="J13" s="90"/>
      <c r="K13" s="18"/>
    </row>
    <row r="14" spans="1:11" ht="15">
      <c r="A14" s="111"/>
      <c r="B14" s="90" t="s">
        <v>61</v>
      </c>
      <c r="C14" s="154"/>
      <c r="D14" s="154"/>
      <c r="E14" s="154"/>
      <c r="F14" s="154"/>
      <c r="G14" s="154"/>
      <c r="H14" s="154"/>
      <c r="I14" s="10">
        <f t="shared" si="1"/>
        <v>0</v>
      </c>
      <c r="J14" s="90"/>
      <c r="K14" s="18"/>
    </row>
    <row r="15" spans="1:11" ht="15">
      <c r="A15" s="111"/>
      <c r="B15" s="90" t="s">
        <v>62</v>
      </c>
      <c r="C15" s="154"/>
      <c r="D15" s="154"/>
      <c r="E15" s="154"/>
      <c r="F15" s="154"/>
      <c r="G15" s="154"/>
      <c r="H15" s="154"/>
      <c r="I15" s="10">
        <f t="shared" si="1"/>
        <v>0</v>
      </c>
      <c r="J15" s="90"/>
      <c r="K15" s="18"/>
    </row>
    <row r="16" spans="1:11" ht="15">
      <c r="A16" s="111"/>
      <c r="B16" s="90" t="s">
        <v>63</v>
      </c>
      <c r="C16" s="154"/>
      <c r="D16" s="154"/>
      <c r="E16" s="154"/>
      <c r="F16" s="154"/>
      <c r="G16" s="154"/>
      <c r="H16" s="154"/>
      <c r="I16" s="10">
        <f t="shared" si="1"/>
        <v>0</v>
      </c>
      <c r="J16" s="90"/>
      <c r="K16" s="18"/>
    </row>
    <row r="17" spans="1:19" ht="28.5">
      <c r="A17" s="35">
        <v>4</v>
      </c>
      <c r="B17" s="9" t="s">
        <v>52</v>
      </c>
      <c r="C17" s="158">
        <v>566000</v>
      </c>
      <c r="D17" s="93">
        <v>0</v>
      </c>
      <c r="E17" s="92">
        <v>0</v>
      </c>
      <c r="F17" s="158">
        <v>448672</v>
      </c>
      <c r="G17" s="92">
        <v>537500</v>
      </c>
      <c r="H17" s="93">
        <v>0</v>
      </c>
      <c r="I17" s="10">
        <f t="shared" si="1"/>
        <v>537500</v>
      </c>
      <c r="J17" s="92">
        <v>0</v>
      </c>
      <c r="K17" s="6"/>
      <c r="L17" s="7"/>
      <c r="M17" s="8"/>
      <c r="N17" s="7"/>
      <c r="O17" s="7"/>
      <c r="P17" s="7"/>
      <c r="S17" s="18"/>
    </row>
    <row r="18" spans="1:10" ht="15">
      <c r="A18" s="35">
        <v>5</v>
      </c>
      <c r="B18" s="42" t="s">
        <v>3</v>
      </c>
      <c r="C18" s="93">
        <v>495000</v>
      </c>
      <c r="D18" s="93">
        <v>1260000</v>
      </c>
      <c r="E18" s="93">
        <v>3</v>
      </c>
      <c r="F18" s="93">
        <v>173279</v>
      </c>
      <c r="G18" s="93">
        <v>200000</v>
      </c>
      <c r="H18" s="93">
        <v>1260000</v>
      </c>
      <c r="I18" s="10">
        <f t="shared" si="1"/>
        <v>1460000</v>
      </c>
      <c r="J18" s="96">
        <v>3</v>
      </c>
    </row>
    <row r="19" spans="1:10" ht="15">
      <c r="A19" s="53">
        <v>6</v>
      </c>
      <c r="B19" s="42" t="s">
        <v>15</v>
      </c>
      <c r="C19" s="93">
        <v>3415730</v>
      </c>
      <c r="D19" s="93">
        <v>3373026</v>
      </c>
      <c r="E19" s="93">
        <v>10</v>
      </c>
      <c r="F19" s="93">
        <v>2325644</v>
      </c>
      <c r="G19" s="93">
        <v>3415730</v>
      </c>
      <c r="H19" s="93">
        <v>3373026</v>
      </c>
      <c r="I19" s="10">
        <f t="shared" si="1"/>
        <v>6788756</v>
      </c>
      <c r="J19" s="96">
        <v>10</v>
      </c>
    </row>
    <row r="20" spans="1:10" ht="29.25">
      <c r="A20" s="111">
        <v>7</v>
      </c>
      <c r="B20" s="9" t="s">
        <v>79</v>
      </c>
      <c r="C20" s="10">
        <f aca="true" t="shared" si="2" ref="C20:J20">SUM(C21:C24)</f>
        <v>0</v>
      </c>
      <c r="D20" s="10">
        <f t="shared" si="2"/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  <c r="H20" s="10">
        <f t="shared" si="2"/>
        <v>0</v>
      </c>
      <c r="I20" s="10">
        <f t="shared" si="2"/>
        <v>0</v>
      </c>
      <c r="J20" s="54">
        <f t="shared" si="2"/>
        <v>0</v>
      </c>
    </row>
    <row r="21" spans="1:11" ht="15">
      <c r="A21" s="111"/>
      <c r="B21" s="90" t="s">
        <v>59</v>
      </c>
      <c r="C21" s="154"/>
      <c r="D21" s="154"/>
      <c r="E21" s="154"/>
      <c r="F21" s="154"/>
      <c r="G21" s="154"/>
      <c r="H21" s="154"/>
      <c r="I21" s="10">
        <f>G21+H21</f>
        <v>0</v>
      </c>
      <c r="J21" s="90"/>
      <c r="K21" s="18"/>
    </row>
    <row r="22" spans="1:11" ht="15">
      <c r="A22" s="111"/>
      <c r="B22" s="90" t="s">
        <v>60</v>
      </c>
      <c r="C22" s="154"/>
      <c r="D22" s="154"/>
      <c r="E22" s="154"/>
      <c r="F22" s="154"/>
      <c r="G22" s="154"/>
      <c r="H22" s="154"/>
      <c r="I22" s="10">
        <f>G22+H22</f>
        <v>0</v>
      </c>
      <c r="J22" s="90"/>
      <c r="K22" s="18"/>
    </row>
    <row r="23" spans="1:11" ht="15">
      <c r="A23" s="111"/>
      <c r="B23" s="90" t="s">
        <v>61</v>
      </c>
      <c r="C23" s="154"/>
      <c r="D23" s="154"/>
      <c r="E23" s="154"/>
      <c r="F23" s="154"/>
      <c r="G23" s="154"/>
      <c r="H23" s="154"/>
      <c r="I23" s="10">
        <f>G23+H23</f>
        <v>0</v>
      </c>
      <c r="J23" s="90"/>
      <c r="K23" s="18"/>
    </row>
    <row r="24" spans="1:11" ht="15">
      <c r="A24" s="111"/>
      <c r="B24" s="90" t="s">
        <v>62</v>
      </c>
      <c r="C24" s="154"/>
      <c r="D24" s="154"/>
      <c r="E24" s="154"/>
      <c r="F24" s="154"/>
      <c r="G24" s="154"/>
      <c r="H24" s="154"/>
      <c r="I24" s="10">
        <f>G24+H24</f>
        <v>0</v>
      </c>
      <c r="J24" s="90"/>
      <c r="K24" s="18"/>
    </row>
    <row r="25" spans="1:10" ht="94.5">
      <c r="A25" s="43">
        <v>8</v>
      </c>
      <c r="B25" s="55" t="s">
        <v>17</v>
      </c>
      <c r="C25" s="159">
        <f aca="true" t="shared" si="3" ref="C25:J25">C9+C10+C11+C17+C18+C19+C20</f>
        <v>10125649</v>
      </c>
      <c r="D25" s="159">
        <f t="shared" si="3"/>
        <v>5623026</v>
      </c>
      <c r="E25" s="159">
        <f t="shared" si="3"/>
        <v>15</v>
      </c>
      <c r="F25" s="159">
        <f t="shared" si="3"/>
        <v>7395254</v>
      </c>
      <c r="G25" s="159">
        <f t="shared" si="3"/>
        <v>9875649</v>
      </c>
      <c r="H25" s="159">
        <f t="shared" si="3"/>
        <v>5623026</v>
      </c>
      <c r="I25" s="159">
        <f t="shared" si="3"/>
        <v>15498675</v>
      </c>
      <c r="J25" s="55">
        <f t="shared" si="3"/>
        <v>15</v>
      </c>
    </row>
  </sheetData>
  <sheetProtection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/>
  <cols>
    <col min="1" max="1" width="8.28125" style="17" customWidth="1"/>
    <col min="2" max="2" width="27.28125" style="17" customWidth="1"/>
    <col min="3" max="7" width="25.7109375" style="17" customWidth="1"/>
    <col min="8" max="16384" width="9.140625" style="17" customWidth="1"/>
  </cols>
  <sheetData>
    <row r="2" spans="1:5" ht="15">
      <c r="A2" s="128" t="s">
        <v>0</v>
      </c>
      <c r="B2" s="128"/>
      <c r="C2" s="123" t="s">
        <v>131</v>
      </c>
      <c r="D2" s="123"/>
      <c r="E2" s="123"/>
    </row>
    <row r="4" spans="3:6" ht="15.75">
      <c r="C4" s="115" t="s">
        <v>109</v>
      </c>
      <c r="D4" s="115"/>
      <c r="E4" s="115"/>
      <c r="F4" s="115"/>
    </row>
    <row r="6" spans="2:7" ht="18.75">
      <c r="B6" s="61" t="s">
        <v>48</v>
      </c>
      <c r="C6" s="127">
        <v>2015</v>
      </c>
      <c r="D6" s="127"/>
      <c r="E6" s="127"/>
      <c r="F6" s="127">
        <v>2016</v>
      </c>
      <c r="G6" s="127"/>
    </row>
    <row r="7" spans="1:7" ht="59.25">
      <c r="A7" s="48" t="s">
        <v>4</v>
      </c>
      <c r="B7" s="48" t="s">
        <v>1</v>
      </c>
      <c r="C7" s="48" t="s">
        <v>80</v>
      </c>
      <c r="D7" s="48" t="s">
        <v>81</v>
      </c>
      <c r="E7" s="48" t="s">
        <v>82</v>
      </c>
      <c r="F7" s="48" t="s">
        <v>83</v>
      </c>
      <c r="G7" s="48" t="s">
        <v>84</v>
      </c>
    </row>
    <row r="8" spans="1:7" ht="1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</row>
    <row r="9" spans="1:7" ht="29.25">
      <c r="A9" s="53">
        <v>1</v>
      </c>
      <c r="B9" s="37" t="s">
        <v>2</v>
      </c>
      <c r="C9" s="93">
        <v>2958798</v>
      </c>
      <c r="D9" s="93">
        <v>2101107.73</v>
      </c>
      <c r="E9" s="93">
        <v>19</v>
      </c>
      <c r="F9" s="93">
        <v>4758798</v>
      </c>
      <c r="G9" s="93"/>
    </row>
    <row r="10" spans="1:7" ht="15">
      <c r="A10" s="53">
        <v>2</v>
      </c>
      <c r="B10" s="37" t="s">
        <v>10</v>
      </c>
      <c r="C10" s="93">
        <v>190000</v>
      </c>
      <c r="D10" s="93">
        <v>10000</v>
      </c>
      <c r="E10" s="93">
        <v>1</v>
      </c>
      <c r="F10" s="93">
        <v>308843</v>
      </c>
      <c r="G10" s="93"/>
    </row>
    <row r="11" spans="1:10" ht="57.75">
      <c r="A11" s="112">
        <v>3</v>
      </c>
      <c r="B11" s="9" t="s">
        <v>78</v>
      </c>
      <c r="C11" s="10">
        <f>SUM(C12:C16)</f>
        <v>0</v>
      </c>
      <c r="D11" s="10">
        <f>SUM(D12:D16)</f>
        <v>0</v>
      </c>
      <c r="E11" s="10">
        <f>SUM(E12:E16)</f>
        <v>0</v>
      </c>
      <c r="F11" s="10">
        <f>SUM(F12:F16)</f>
        <v>0</v>
      </c>
      <c r="G11" s="10">
        <f>SUM(G12:G16)</f>
        <v>0</v>
      </c>
      <c r="J11" s="18"/>
    </row>
    <row r="12" spans="1:10" ht="15">
      <c r="A12" s="113"/>
      <c r="B12" s="90" t="s">
        <v>120</v>
      </c>
      <c r="C12" s="154"/>
      <c r="D12" s="154"/>
      <c r="E12" s="154"/>
      <c r="F12" s="154"/>
      <c r="G12" s="154"/>
      <c r="J12" s="18"/>
    </row>
    <row r="13" spans="1:10" ht="15">
      <c r="A13" s="113"/>
      <c r="B13" s="90" t="s">
        <v>60</v>
      </c>
      <c r="C13" s="154"/>
      <c r="D13" s="154"/>
      <c r="E13" s="154"/>
      <c r="F13" s="154"/>
      <c r="G13" s="154"/>
      <c r="J13" s="18"/>
    </row>
    <row r="14" spans="1:10" ht="15">
      <c r="A14" s="113"/>
      <c r="B14" s="90" t="s">
        <v>61</v>
      </c>
      <c r="C14" s="154"/>
      <c r="D14" s="154"/>
      <c r="E14" s="154"/>
      <c r="F14" s="154"/>
      <c r="G14" s="154"/>
      <c r="J14" s="18"/>
    </row>
    <row r="15" spans="1:10" ht="15">
      <c r="A15" s="113"/>
      <c r="B15" s="90" t="s">
        <v>62</v>
      </c>
      <c r="C15" s="154"/>
      <c r="D15" s="154"/>
      <c r="E15" s="154"/>
      <c r="F15" s="154"/>
      <c r="G15" s="154"/>
      <c r="J15" s="18"/>
    </row>
    <row r="16" spans="1:10" ht="15">
      <c r="A16" s="114"/>
      <c r="B16" s="90" t="s">
        <v>63</v>
      </c>
      <c r="C16" s="154"/>
      <c r="D16" s="154"/>
      <c r="E16" s="154"/>
      <c r="F16" s="154"/>
      <c r="G16" s="154"/>
      <c r="J16" s="18"/>
    </row>
    <row r="17" spans="1:7" ht="15">
      <c r="A17" s="110"/>
      <c r="B17" s="90" t="s">
        <v>121</v>
      </c>
      <c r="C17" s="154">
        <v>260000</v>
      </c>
      <c r="D17" s="154"/>
      <c r="E17" s="154"/>
      <c r="F17" s="154">
        <v>260000</v>
      </c>
      <c r="G17" s="154"/>
    </row>
    <row r="18" spans="1:7" ht="20.25" customHeight="1">
      <c r="A18" s="35">
        <v>4</v>
      </c>
      <c r="B18" s="42" t="s">
        <v>3</v>
      </c>
      <c r="C18" s="93">
        <v>28500</v>
      </c>
      <c r="D18" s="93"/>
      <c r="E18" s="93"/>
      <c r="F18" s="93">
        <v>65000</v>
      </c>
      <c r="G18" s="93"/>
    </row>
    <row r="19" spans="1:7" ht="22.5" customHeight="1">
      <c r="A19" s="53">
        <v>6</v>
      </c>
      <c r="B19" s="42" t="s">
        <v>15</v>
      </c>
      <c r="C19" s="93">
        <v>2420580</v>
      </c>
      <c r="D19" s="93"/>
      <c r="E19" s="93"/>
      <c r="F19" s="93">
        <v>2520580</v>
      </c>
      <c r="G19" s="93"/>
    </row>
    <row r="20" spans="1:7" ht="29.25">
      <c r="A20" s="111">
        <v>7</v>
      </c>
      <c r="B20" s="9" t="s">
        <v>79</v>
      </c>
      <c r="C20" s="10">
        <f>SUM(C21:C24)</f>
        <v>0</v>
      </c>
      <c r="D20" s="10">
        <f>SUM(D21:D24)</f>
        <v>0</v>
      </c>
      <c r="E20" s="10">
        <f>SUM(E21:E24)</f>
        <v>0</v>
      </c>
      <c r="F20" s="10">
        <f>SUM(F21:F24)</f>
        <v>0</v>
      </c>
      <c r="G20" s="10">
        <f>SUM(G21:G24)</f>
        <v>0</v>
      </c>
    </row>
    <row r="21" spans="1:10" ht="15">
      <c r="A21" s="111"/>
      <c r="B21" s="90" t="s">
        <v>59</v>
      </c>
      <c r="C21" s="154"/>
      <c r="D21" s="154"/>
      <c r="E21" s="154"/>
      <c r="F21" s="154"/>
      <c r="G21" s="154"/>
      <c r="J21" s="18"/>
    </row>
    <row r="22" spans="1:10" ht="15">
      <c r="A22" s="111"/>
      <c r="B22" s="90" t="s">
        <v>60</v>
      </c>
      <c r="C22" s="154"/>
      <c r="D22" s="154"/>
      <c r="E22" s="154"/>
      <c r="F22" s="154"/>
      <c r="G22" s="154"/>
      <c r="J22" s="18"/>
    </row>
    <row r="23" spans="1:10" ht="15">
      <c r="A23" s="111"/>
      <c r="B23" s="90" t="s">
        <v>61</v>
      </c>
      <c r="C23" s="154"/>
      <c r="D23" s="154"/>
      <c r="E23" s="154"/>
      <c r="F23" s="154"/>
      <c r="G23" s="154"/>
      <c r="J23" s="18"/>
    </row>
    <row r="24" spans="1:10" ht="15">
      <c r="A24" s="111"/>
      <c r="B24" s="90" t="s">
        <v>62</v>
      </c>
      <c r="C24" s="154"/>
      <c r="D24" s="154"/>
      <c r="E24" s="154"/>
      <c r="F24" s="154"/>
      <c r="G24" s="154"/>
      <c r="J24" s="18"/>
    </row>
    <row r="25" spans="1:7" ht="31.5">
      <c r="A25" s="43">
        <v>8</v>
      </c>
      <c r="B25" s="55" t="s">
        <v>53</v>
      </c>
      <c r="C25" s="159">
        <f>C9+C10+C11+C18+C19+C20</f>
        <v>5597878</v>
      </c>
      <c r="D25" s="159">
        <f>D9+D10+D11+D18+D19+D20</f>
        <v>2111107.73</v>
      </c>
      <c r="E25" s="159">
        <f>E9+E10+E11+E18+E19+E20</f>
        <v>20</v>
      </c>
      <c r="F25" s="159">
        <f>F9+F10+F11+F18+F19+F20+F17</f>
        <v>7913221</v>
      </c>
      <c r="G25" s="159">
        <f>G9+G10+G11+G18+G19+G20</f>
        <v>0</v>
      </c>
    </row>
  </sheetData>
  <sheetProtection formatColumns="0" formatRows="0" insertRows="0"/>
  <mergeCells count="7">
    <mergeCell ref="F6:G6"/>
    <mergeCell ref="C2:E2"/>
    <mergeCell ref="C4:F4"/>
    <mergeCell ref="A20:A24"/>
    <mergeCell ref="A11:A16"/>
    <mergeCell ref="A2:B2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8.28125" style="17" customWidth="1"/>
    <col min="2" max="2" width="25.00390625" style="17" customWidth="1"/>
    <col min="3" max="4" width="17.140625" style="17" customWidth="1"/>
    <col min="5" max="6" width="17.7109375" style="17" customWidth="1"/>
    <col min="7" max="8" width="16.8515625" style="17" customWidth="1"/>
    <col min="9" max="10" width="17.28125" style="17" customWidth="1"/>
    <col min="11" max="12" width="16.421875" style="17" customWidth="1"/>
    <col min="13" max="16384" width="9.140625" style="17" customWidth="1"/>
  </cols>
  <sheetData>
    <row r="2" spans="1:6" ht="15">
      <c r="A2" s="125" t="s">
        <v>0</v>
      </c>
      <c r="B2" s="125"/>
      <c r="C2" s="123" t="s">
        <v>131</v>
      </c>
      <c r="D2" s="123"/>
      <c r="E2" s="123"/>
      <c r="F2" s="123"/>
    </row>
    <row r="3" spans="1:2" ht="15">
      <c r="A3" s="8"/>
      <c r="B3" s="8"/>
    </row>
    <row r="4" spans="3:10" ht="15.75">
      <c r="C4" s="115" t="s">
        <v>108</v>
      </c>
      <c r="D4" s="115"/>
      <c r="E4" s="115"/>
      <c r="F4" s="115"/>
      <c r="G4" s="115"/>
      <c r="H4" s="115"/>
      <c r="I4" s="15"/>
      <c r="J4" s="15"/>
    </row>
    <row r="6" spans="2:12" ht="19.5" customHeight="1">
      <c r="B6" s="61" t="s">
        <v>49</v>
      </c>
      <c r="C6" s="140">
        <v>2015</v>
      </c>
      <c r="D6" s="140"/>
      <c r="E6" s="140"/>
      <c r="F6" s="140"/>
      <c r="G6" s="140"/>
      <c r="H6" s="140"/>
      <c r="I6" s="129">
        <v>2016</v>
      </c>
      <c r="J6" s="130"/>
      <c r="K6" s="130"/>
      <c r="L6" s="131"/>
    </row>
    <row r="7" spans="1:12" ht="37.5" customHeight="1">
      <c r="A7" s="134" t="s">
        <v>4</v>
      </c>
      <c r="B7" s="137" t="s">
        <v>1</v>
      </c>
      <c r="C7" s="132" t="s">
        <v>85</v>
      </c>
      <c r="D7" s="133"/>
      <c r="E7" s="132" t="s">
        <v>86</v>
      </c>
      <c r="F7" s="133"/>
      <c r="G7" s="134" t="s">
        <v>92</v>
      </c>
      <c r="H7" s="134" t="s">
        <v>93</v>
      </c>
      <c r="I7" s="141" t="s">
        <v>87</v>
      </c>
      <c r="J7" s="142"/>
      <c r="K7" s="134" t="s">
        <v>94</v>
      </c>
      <c r="L7" s="134" t="s">
        <v>95</v>
      </c>
    </row>
    <row r="8" spans="1:12" ht="30" customHeight="1">
      <c r="A8" s="135"/>
      <c r="B8" s="138"/>
      <c r="C8" s="134" t="s">
        <v>50</v>
      </c>
      <c r="D8" s="56" t="s">
        <v>88</v>
      </c>
      <c r="E8" s="134" t="s">
        <v>50</v>
      </c>
      <c r="F8" s="56" t="s">
        <v>88</v>
      </c>
      <c r="G8" s="135"/>
      <c r="H8" s="135"/>
      <c r="I8" s="134" t="s">
        <v>50</v>
      </c>
      <c r="J8" s="56" t="s">
        <v>88</v>
      </c>
      <c r="K8" s="135"/>
      <c r="L8" s="135"/>
    </row>
    <row r="9" spans="1:12" ht="56.25" customHeight="1">
      <c r="A9" s="136"/>
      <c r="B9" s="139"/>
      <c r="C9" s="136"/>
      <c r="D9" s="89"/>
      <c r="E9" s="136"/>
      <c r="F9" s="89"/>
      <c r="G9" s="136"/>
      <c r="H9" s="136"/>
      <c r="I9" s="136"/>
      <c r="J9" s="89"/>
      <c r="K9" s="136"/>
      <c r="L9" s="136"/>
    </row>
    <row r="10" spans="1:12" ht="15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62">
        <v>7</v>
      </c>
      <c r="I10" s="52">
        <v>8</v>
      </c>
      <c r="J10" s="52">
        <v>9</v>
      </c>
      <c r="K10" s="62">
        <v>10</v>
      </c>
      <c r="L10" s="52">
        <v>10</v>
      </c>
    </row>
    <row r="11" spans="1:12" ht="29.25">
      <c r="A11" s="53">
        <v>1</v>
      </c>
      <c r="B11" s="37" t="s">
        <v>2</v>
      </c>
      <c r="C11" s="93">
        <v>121000</v>
      </c>
      <c r="D11" s="88"/>
      <c r="E11" s="93">
        <v>120912</v>
      </c>
      <c r="F11" s="88"/>
      <c r="G11" s="88">
        <v>2</v>
      </c>
      <c r="H11" s="88"/>
      <c r="I11" s="93">
        <v>300000</v>
      </c>
      <c r="J11" s="88"/>
      <c r="K11" s="93">
        <v>5</v>
      </c>
      <c r="L11" s="88"/>
    </row>
    <row r="12" spans="1:12" ht="15">
      <c r="A12" s="53">
        <v>2</v>
      </c>
      <c r="B12" s="37" t="s">
        <v>10</v>
      </c>
      <c r="C12" s="93">
        <v>0</v>
      </c>
      <c r="D12" s="88"/>
      <c r="E12" s="93">
        <v>0</v>
      </c>
      <c r="F12" s="88"/>
      <c r="G12" s="88">
        <v>0</v>
      </c>
      <c r="H12" s="88"/>
      <c r="I12" s="93">
        <v>0</v>
      </c>
      <c r="J12" s="88"/>
      <c r="K12" s="93">
        <v>0</v>
      </c>
      <c r="L12" s="88"/>
    </row>
    <row r="13" spans="1:15" ht="57.75">
      <c r="A13" s="111">
        <v>3</v>
      </c>
      <c r="B13" s="9" t="s">
        <v>78</v>
      </c>
      <c r="C13" s="10">
        <f>SUM(C14:C18)</f>
        <v>1660248</v>
      </c>
      <c r="D13" s="10">
        <f aca="true" t="shared" si="0" ref="D13:L13">SUM(D14:D18)</f>
        <v>0</v>
      </c>
      <c r="E13" s="10">
        <f t="shared" si="0"/>
        <v>1641463.78</v>
      </c>
      <c r="F13" s="10">
        <f t="shared" si="0"/>
        <v>0</v>
      </c>
      <c r="G13" s="10">
        <f t="shared" si="0"/>
        <v>24</v>
      </c>
      <c r="H13" s="10">
        <f>SUM(H14:H18)</f>
        <v>0</v>
      </c>
      <c r="I13" s="10">
        <f t="shared" si="0"/>
        <v>1927000</v>
      </c>
      <c r="J13" s="10">
        <f t="shared" si="0"/>
        <v>0</v>
      </c>
      <c r="K13" s="10">
        <f>SUM(K14:K18)</f>
        <v>28</v>
      </c>
      <c r="L13" s="10">
        <f t="shared" si="0"/>
        <v>0</v>
      </c>
      <c r="O13" s="18"/>
    </row>
    <row r="14" spans="1:15" ht="15">
      <c r="A14" s="111"/>
      <c r="B14" s="90" t="s">
        <v>126</v>
      </c>
      <c r="C14" s="91">
        <v>770248</v>
      </c>
      <c r="D14" s="91"/>
      <c r="E14" s="91">
        <v>770248</v>
      </c>
      <c r="F14" s="91"/>
      <c r="G14" s="91">
        <v>11</v>
      </c>
      <c r="H14" s="91"/>
      <c r="I14" s="91">
        <v>700000</v>
      </c>
      <c r="J14" s="91"/>
      <c r="K14" s="91">
        <v>13</v>
      </c>
      <c r="L14" s="91"/>
      <c r="O14" s="18"/>
    </row>
    <row r="15" spans="1:15" ht="30">
      <c r="A15" s="111"/>
      <c r="B15" s="90" t="s">
        <v>127</v>
      </c>
      <c r="C15" s="91">
        <v>170000</v>
      </c>
      <c r="D15" s="91"/>
      <c r="E15" s="91">
        <v>169686.67</v>
      </c>
      <c r="F15" s="91"/>
      <c r="G15" s="91">
        <v>2</v>
      </c>
      <c r="H15" s="91"/>
      <c r="I15" s="91">
        <v>812000</v>
      </c>
      <c r="J15" s="91"/>
      <c r="K15" s="91">
        <v>11</v>
      </c>
      <c r="L15" s="91"/>
      <c r="O15" s="18"/>
    </row>
    <row r="16" spans="1:15" ht="15">
      <c r="A16" s="111"/>
      <c r="B16" s="90" t="s">
        <v>128</v>
      </c>
      <c r="C16" s="91">
        <v>70000</v>
      </c>
      <c r="D16" s="91"/>
      <c r="E16" s="91">
        <v>63586.11</v>
      </c>
      <c r="F16" s="91"/>
      <c r="G16" s="91">
        <v>2</v>
      </c>
      <c r="H16" s="91"/>
      <c r="I16" s="91">
        <v>400000</v>
      </c>
      <c r="J16" s="91"/>
      <c r="K16" s="91">
        <v>4</v>
      </c>
      <c r="L16" s="91"/>
      <c r="O16" s="18"/>
    </row>
    <row r="17" spans="1:22" ht="30">
      <c r="A17" s="111"/>
      <c r="B17" s="90" t="s">
        <v>129</v>
      </c>
      <c r="C17" s="91">
        <v>650000</v>
      </c>
      <c r="D17" s="91"/>
      <c r="E17" s="91">
        <v>637943</v>
      </c>
      <c r="F17" s="91"/>
      <c r="G17" s="91">
        <v>9</v>
      </c>
      <c r="H17" s="91"/>
      <c r="I17" s="91">
        <v>15000</v>
      </c>
      <c r="J17" s="91"/>
      <c r="K17" s="91">
        <v>0</v>
      </c>
      <c r="L17" s="91"/>
      <c r="M17" s="57"/>
      <c r="N17" s="8"/>
      <c r="O17" s="58"/>
      <c r="P17" s="8"/>
      <c r="Q17" s="8"/>
      <c r="R17" s="8"/>
      <c r="S17" s="8"/>
      <c r="T17" s="8"/>
      <c r="U17" s="8"/>
      <c r="V17" s="8"/>
    </row>
    <row r="18" spans="1:22" ht="15">
      <c r="A18" s="111"/>
      <c r="B18" s="90" t="s">
        <v>130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57"/>
      <c r="N18" s="8"/>
      <c r="O18" s="58"/>
      <c r="P18" s="8"/>
      <c r="Q18" s="8"/>
      <c r="R18" s="8"/>
      <c r="S18" s="8"/>
      <c r="T18" s="8"/>
      <c r="U18" s="8"/>
      <c r="V18" s="8"/>
    </row>
    <row r="19" spans="1:24" ht="28.5">
      <c r="A19" s="35">
        <v>4</v>
      </c>
      <c r="B19" s="9" t="s">
        <v>52</v>
      </c>
      <c r="C19" s="92">
        <v>141500</v>
      </c>
      <c r="D19" s="92"/>
      <c r="E19" s="92">
        <v>0</v>
      </c>
      <c r="F19" s="92"/>
      <c r="G19" s="92">
        <v>0</v>
      </c>
      <c r="H19" s="92"/>
      <c r="I19" s="93">
        <v>170000</v>
      </c>
      <c r="J19" s="93"/>
      <c r="K19" s="92">
        <v>0</v>
      </c>
      <c r="L19" s="92"/>
      <c r="M19" s="6"/>
      <c r="N19" s="7"/>
      <c r="O19" s="7"/>
      <c r="P19" s="7"/>
      <c r="Q19" s="7"/>
      <c r="R19" s="8"/>
      <c r="S19" s="7"/>
      <c r="T19" s="7"/>
      <c r="U19" s="7"/>
      <c r="V19" s="8"/>
      <c r="X19" s="18"/>
    </row>
    <row r="20" spans="1:22" ht="15">
      <c r="A20" s="35">
        <v>5</v>
      </c>
      <c r="B20" s="42" t="s">
        <v>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57"/>
      <c r="N20" s="8"/>
      <c r="O20" s="8"/>
      <c r="P20" s="8"/>
      <c r="Q20" s="8"/>
      <c r="R20" s="8"/>
      <c r="S20" s="8"/>
      <c r="T20" s="8"/>
      <c r="U20" s="8"/>
      <c r="V20" s="8"/>
    </row>
    <row r="21" spans="1:22" ht="15">
      <c r="A21" s="53">
        <v>6</v>
      </c>
      <c r="B21" s="42" t="s">
        <v>15</v>
      </c>
      <c r="C21" s="94">
        <v>105112</v>
      </c>
      <c r="D21" s="94"/>
      <c r="E21" s="94">
        <v>105112</v>
      </c>
      <c r="F21" s="94"/>
      <c r="G21" s="94">
        <v>2</v>
      </c>
      <c r="H21" s="94"/>
      <c r="I21" s="94">
        <v>150000</v>
      </c>
      <c r="J21" s="94"/>
      <c r="K21" s="94">
        <v>1</v>
      </c>
      <c r="L21" s="94"/>
      <c r="M21" s="57"/>
      <c r="N21" s="8"/>
      <c r="O21" s="8"/>
      <c r="P21" s="8"/>
      <c r="Q21" s="8"/>
      <c r="R21" s="8"/>
      <c r="S21" s="8"/>
      <c r="T21" s="8"/>
      <c r="U21" s="8"/>
      <c r="V21" s="8"/>
    </row>
    <row r="22" spans="1:22" ht="29.25">
      <c r="A22" s="111">
        <v>7</v>
      </c>
      <c r="B22" s="9" t="s">
        <v>79</v>
      </c>
      <c r="C22" s="10">
        <f>SUM(C23:C26)</f>
        <v>0</v>
      </c>
      <c r="D22" s="10">
        <f aca="true" t="shared" si="1" ref="D22:L22">SUM(D23:D26)</f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  <c r="H22" s="10">
        <f>SUM(H23:H26)</f>
        <v>0</v>
      </c>
      <c r="I22" s="10">
        <f t="shared" si="1"/>
        <v>0</v>
      </c>
      <c r="J22" s="10">
        <f t="shared" si="1"/>
        <v>0</v>
      </c>
      <c r="K22" s="10">
        <f>SUM(K23:K26)</f>
        <v>0</v>
      </c>
      <c r="L22" s="10">
        <f t="shared" si="1"/>
        <v>0</v>
      </c>
      <c r="M22" s="57"/>
      <c r="N22" s="8"/>
      <c r="O22" s="8"/>
      <c r="P22" s="8"/>
      <c r="Q22" s="8"/>
      <c r="R22" s="8"/>
      <c r="S22" s="8"/>
      <c r="T22" s="8"/>
      <c r="U22" s="8"/>
      <c r="V22" s="8"/>
    </row>
    <row r="23" spans="1:15" ht="15">
      <c r="A23" s="111"/>
      <c r="B23" s="90" t="s">
        <v>59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O23" s="18"/>
    </row>
    <row r="24" spans="1:15" ht="15">
      <c r="A24" s="111"/>
      <c r="B24" s="90" t="s">
        <v>60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O24" s="18"/>
    </row>
    <row r="25" spans="1:15" ht="15">
      <c r="A25" s="111"/>
      <c r="B25" s="90" t="s">
        <v>61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O25" s="18"/>
    </row>
    <row r="26" spans="1:15" ht="15">
      <c r="A26" s="111"/>
      <c r="B26" s="90" t="s">
        <v>62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O26" s="18"/>
    </row>
    <row r="27" spans="1:12" ht="31.5">
      <c r="A27" s="43">
        <v>8</v>
      </c>
      <c r="B27" s="55" t="s">
        <v>51</v>
      </c>
      <c r="C27" s="59">
        <f>C11+C12+C13+C19+C20+C21+C22</f>
        <v>2027860</v>
      </c>
      <c r="D27" s="59">
        <f aca="true" t="shared" si="2" ref="D27:L27">D11+D12+D13+D19+D20+D21+D22</f>
        <v>0</v>
      </c>
      <c r="E27" s="59">
        <f t="shared" si="2"/>
        <v>1867487.78</v>
      </c>
      <c r="F27" s="59">
        <f t="shared" si="2"/>
        <v>0</v>
      </c>
      <c r="G27" s="59">
        <f t="shared" si="2"/>
        <v>28</v>
      </c>
      <c r="H27" s="59">
        <f>H11+H12+H13+H19+H20+H21+H22</f>
        <v>0</v>
      </c>
      <c r="I27" s="59">
        <f t="shared" si="2"/>
        <v>2547000</v>
      </c>
      <c r="J27" s="59">
        <f t="shared" si="2"/>
        <v>0</v>
      </c>
      <c r="K27" s="59">
        <f>K11+K12+K13+K19+K20+K21+K22</f>
        <v>34</v>
      </c>
      <c r="L27" s="59">
        <f t="shared" si="2"/>
        <v>0</v>
      </c>
    </row>
  </sheetData>
  <sheetProtection formatColumns="0" formatRows="0" insertRows="0"/>
  <mergeCells count="19"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I6:L6"/>
    <mergeCell ref="C2:F2"/>
    <mergeCell ref="A13:A18"/>
    <mergeCell ref="A22:A26"/>
    <mergeCell ref="C7:D7"/>
    <mergeCell ref="A2:B2"/>
    <mergeCell ref="A7:A9"/>
    <mergeCell ref="B7:B9"/>
    <mergeCell ref="C6:H6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57"/>
  <sheetViews>
    <sheetView tabSelected="1" zoomScaleSheetLayoutView="80" zoomScalePageLayoutView="0" workbookViewId="0" topLeftCell="A4">
      <selection activeCell="C3" sqref="C3"/>
    </sheetView>
  </sheetViews>
  <sheetFormatPr defaultColWidth="8.7109375" defaultRowHeight="15"/>
  <cols>
    <col min="1" max="1" width="7.7109375" style="17" customWidth="1"/>
    <col min="2" max="2" width="30.7109375" style="17" customWidth="1"/>
    <col min="3" max="3" width="7.57421875" style="17" customWidth="1"/>
    <col min="4" max="4" width="8.57421875" style="17" customWidth="1"/>
    <col min="5" max="5" width="8.8515625" style="17" customWidth="1"/>
    <col min="6" max="6" width="8.7109375" style="17" customWidth="1"/>
    <col min="7" max="7" width="7.28125" style="17" customWidth="1"/>
    <col min="8" max="8" width="8.00390625" style="17" customWidth="1"/>
    <col min="9" max="9" width="10.8515625" style="17" customWidth="1"/>
    <col min="10" max="10" width="7.8515625" style="17" customWidth="1"/>
    <col min="11" max="11" width="7.421875" style="17" customWidth="1"/>
    <col min="12" max="12" width="8.28125" style="17" customWidth="1"/>
    <col min="13" max="13" width="7.57421875" style="17" customWidth="1"/>
    <col min="14" max="14" width="8.140625" style="17" customWidth="1"/>
    <col min="15" max="15" width="7.57421875" style="17" customWidth="1"/>
    <col min="16" max="16" width="7.8515625" style="17" customWidth="1"/>
    <col min="17" max="17" width="9.7109375" style="17" customWidth="1"/>
    <col min="18" max="19" width="12.00390625" style="17" customWidth="1"/>
    <col min="20" max="20" width="9.7109375" style="17" customWidth="1"/>
    <col min="21" max="21" width="11.28125" style="17" customWidth="1"/>
    <col min="22" max="22" width="11.7109375" style="17" customWidth="1"/>
    <col min="23" max="25" width="12.7109375" style="17" customWidth="1"/>
    <col min="26" max="16384" width="8.7109375" style="17" customWidth="1"/>
  </cols>
  <sheetData>
    <row r="1" ht="15"/>
    <row r="2" spans="1:10" ht="15">
      <c r="A2" s="125" t="s">
        <v>0</v>
      </c>
      <c r="B2" s="125"/>
      <c r="C2" s="123" t="s">
        <v>131</v>
      </c>
      <c r="D2" s="123"/>
      <c r="E2" s="123"/>
      <c r="F2" s="123"/>
      <c r="G2" s="123"/>
      <c r="H2" s="123"/>
      <c r="I2" s="87"/>
      <c r="J2" s="87"/>
    </row>
    <row r="3" ht="15"/>
    <row r="4" spans="3:25" ht="15.75">
      <c r="C4" s="115" t="s">
        <v>57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</row>
    <row r="5" spans="1:5" ht="15">
      <c r="A5" s="18"/>
      <c r="C5" s="8"/>
      <c r="D5" s="8"/>
      <c r="E5" s="8"/>
    </row>
    <row r="6" ht="15"/>
    <row r="7" spans="1:25" ht="18.75" customHeight="1">
      <c r="A7" s="146" t="s">
        <v>4</v>
      </c>
      <c r="B7" s="146" t="s">
        <v>20</v>
      </c>
      <c r="C7" s="143" t="s">
        <v>21</v>
      </c>
      <c r="D7" s="143" t="s">
        <v>22</v>
      </c>
      <c r="E7" s="149" t="s">
        <v>42</v>
      </c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0"/>
      <c r="R7" s="143" t="s">
        <v>27</v>
      </c>
      <c r="S7" s="143" t="s">
        <v>29</v>
      </c>
      <c r="T7" s="143" t="s">
        <v>106</v>
      </c>
      <c r="U7" s="143" t="s">
        <v>28</v>
      </c>
      <c r="V7" s="143" t="s">
        <v>104</v>
      </c>
      <c r="W7" s="143" t="s">
        <v>105</v>
      </c>
      <c r="X7" s="143" t="s">
        <v>30</v>
      </c>
      <c r="Y7" s="143" t="s">
        <v>31</v>
      </c>
    </row>
    <row r="8" spans="1:25" ht="141" customHeight="1">
      <c r="A8" s="147"/>
      <c r="B8" s="147"/>
      <c r="C8" s="144"/>
      <c r="D8" s="144"/>
      <c r="E8" s="149" t="s">
        <v>23</v>
      </c>
      <c r="F8" s="150"/>
      <c r="G8" s="149" t="s">
        <v>117</v>
      </c>
      <c r="H8" s="150"/>
      <c r="I8" s="149" t="s">
        <v>41</v>
      </c>
      <c r="J8" s="150"/>
      <c r="K8" s="149" t="s">
        <v>56</v>
      </c>
      <c r="L8" s="150"/>
      <c r="M8" s="149" t="s">
        <v>24</v>
      </c>
      <c r="N8" s="150"/>
      <c r="O8" s="149" t="s">
        <v>25</v>
      </c>
      <c r="P8" s="150"/>
      <c r="Q8" s="143" t="s">
        <v>26</v>
      </c>
      <c r="R8" s="144"/>
      <c r="S8" s="144"/>
      <c r="T8" s="144"/>
      <c r="U8" s="144"/>
      <c r="V8" s="144"/>
      <c r="W8" s="144"/>
      <c r="X8" s="144"/>
      <c r="Y8" s="144"/>
    </row>
    <row r="9" spans="1:25" ht="82.5" customHeight="1">
      <c r="A9" s="148"/>
      <c r="B9" s="148"/>
      <c r="C9" s="145"/>
      <c r="D9" s="145"/>
      <c r="E9" s="19" t="s">
        <v>101</v>
      </c>
      <c r="F9" s="19" t="s">
        <v>103</v>
      </c>
      <c r="G9" s="19" t="s">
        <v>101</v>
      </c>
      <c r="H9" s="19" t="s">
        <v>103</v>
      </c>
      <c r="I9" s="19" t="s">
        <v>101</v>
      </c>
      <c r="J9" s="19" t="s">
        <v>103</v>
      </c>
      <c r="K9" s="19" t="s">
        <v>101</v>
      </c>
      <c r="L9" s="19" t="s">
        <v>103</v>
      </c>
      <c r="M9" s="19" t="s">
        <v>101</v>
      </c>
      <c r="N9" s="19" t="s">
        <v>103</v>
      </c>
      <c r="O9" s="19" t="s">
        <v>101</v>
      </c>
      <c r="P9" s="19" t="s">
        <v>103</v>
      </c>
      <c r="Q9" s="145"/>
      <c r="R9" s="145"/>
      <c r="S9" s="145"/>
      <c r="T9" s="145"/>
      <c r="U9" s="145"/>
      <c r="V9" s="145"/>
      <c r="W9" s="145"/>
      <c r="X9" s="145"/>
      <c r="Y9" s="145"/>
    </row>
    <row r="10" spans="1:25" ht="18" customHeight="1">
      <c r="A10" s="20"/>
      <c r="B10" s="60" t="s">
        <v>89</v>
      </c>
      <c r="C10" s="74">
        <f>SUM(C11:C25)</f>
        <v>148.21</v>
      </c>
      <c r="D10" s="74">
        <f>SUM(D11:D25)</f>
        <v>10.2</v>
      </c>
      <c r="E10" s="72"/>
      <c r="F10" s="70"/>
      <c r="G10" s="72"/>
      <c r="H10" s="70"/>
      <c r="I10" s="72"/>
      <c r="J10" s="73"/>
      <c r="K10" s="72"/>
      <c r="L10" s="70"/>
      <c r="M10" s="72"/>
      <c r="N10" s="70"/>
      <c r="O10" s="72"/>
      <c r="P10" s="70"/>
      <c r="Q10" s="74">
        <f>SUM(Q11:Q25)</f>
        <v>161.81</v>
      </c>
      <c r="R10" s="70"/>
      <c r="S10" s="71"/>
      <c r="T10" s="75">
        <f aca="true" t="shared" si="0" ref="T10:Y10">SUM(T11:T25)</f>
        <v>11</v>
      </c>
      <c r="U10" s="75">
        <f t="shared" si="0"/>
        <v>167759</v>
      </c>
      <c r="V10" s="75">
        <f t="shared" si="0"/>
        <v>22300</v>
      </c>
      <c r="W10" s="75">
        <f t="shared" si="0"/>
        <v>731547.0246000001</v>
      </c>
      <c r="X10" s="75">
        <f t="shared" si="0"/>
        <v>1032159.6641940087</v>
      </c>
      <c r="Y10" s="75">
        <f t="shared" si="0"/>
        <v>1216916.244084736</v>
      </c>
    </row>
    <row r="11" spans="1:25" ht="15">
      <c r="A11" s="20">
        <v>1</v>
      </c>
      <c r="B11" s="21" t="s">
        <v>32</v>
      </c>
      <c r="C11" s="79">
        <v>7.74</v>
      </c>
      <c r="D11" s="79">
        <v>0</v>
      </c>
      <c r="E11" s="81" t="s">
        <v>55</v>
      </c>
      <c r="F11" s="79"/>
      <c r="G11" s="81" t="s">
        <v>55</v>
      </c>
      <c r="H11" s="79"/>
      <c r="I11" s="81" t="s">
        <v>55</v>
      </c>
      <c r="J11" s="79"/>
      <c r="K11" s="81" t="s">
        <v>55</v>
      </c>
      <c r="L11" s="79"/>
      <c r="M11" s="81" t="s">
        <v>55</v>
      </c>
      <c r="N11" s="79"/>
      <c r="O11" s="81" t="s">
        <v>55</v>
      </c>
      <c r="P11" s="79"/>
      <c r="Q11" s="22">
        <f aca="true" t="shared" si="1" ref="Q11:Q17">C11+D11+F11+H11+J11+L11+N11+P11</f>
        <v>7.74</v>
      </c>
      <c r="R11" s="79">
        <v>9709.41</v>
      </c>
      <c r="S11" s="23">
        <f aca="true" t="shared" si="2" ref="S11:S16">Q11*R11</f>
        <v>75150.8334</v>
      </c>
      <c r="T11" s="85">
        <v>1</v>
      </c>
      <c r="U11" s="85">
        <v>24864</v>
      </c>
      <c r="V11" s="85"/>
      <c r="W11" s="23">
        <f>S11*T11+U11+V11</f>
        <v>100014.8334</v>
      </c>
      <c r="X11" s="23">
        <f aca="true" t="shared" si="3" ref="X11:X16">(W11-1143.3)/0.701</f>
        <v>141043.5569186876</v>
      </c>
      <c r="Y11" s="23">
        <f aca="true" t="shared" si="4" ref="Y11:Y16">X11+(X11*17.9%)</f>
        <v>166290.35360713268</v>
      </c>
    </row>
    <row r="12" spans="1:25" ht="15">
      <c r="A12" s="20"/>
      <c r="B12" s="21" t="s">
        <v>32</v>
      </c>
      <c r="C12" s="79">
        <v>7</v>
      </c>
      <c r="D12" s="79">
        <v>0</v>
      </c>
      <c r="E12" s="81"/>
      <c r="F12" s="79"/>
      <c r="G12" s="81"/>
      <c r="H12" s="79"/>
      <c r="I12" s="81"/>
      <c r="J12" s="79"/>
      <c r="K12" s="81"/>
      <c r="L12" s="79"/>
      <c r="M12" s="81"/>
      <c r="N12" s="79"/>
      <c r="O12" s="81"/>
      <c r="P12" s="79"/>
      <c r="Q12" s="22">
        <f t="shared" si="1"/>
        <v>7</v>
      </c>
      <c r="R12" s="79">
        <v>9709.41</v>
      </c>
      <c r="S12" s="23">
        <f t="shared" si="2"/>
        <v>67965.87</v>
      </c>
      <c r="T12" s="85">
        <v>1</v>
      </c>
      <c r="U12" s="85">
        <v>12828</v>
      </c>
      <c r="V12" s="85"/>
      <c r="W12" s="23">
        <f>S12*T12+U12+V12</f>
        <v>80793.87</v>
      </c>
      <c r="X12" s="23">
        <f t="shared" si="3"/>
        <v>113624.20827389443</v>
      </c>
      <c r="Y12" s="23">
        <f t="shared" si="4"/>
        <v>133962.94155492153</v>
      </c>
    </row>
    <row r="13" spans="1:25" ht="15">
      <c r="A13" s="20"/>
      <c r="B13" s="21" t="s">
        <v>32</v>
      </c>
      <c r="C13" s="79">
        <v>5.5</v>
      </c>
      <c r="D13" s="79">
        <v>0</v>
      </c>
      <c r="E13" s="81"/>
      <c r="F13" s="79"/>
      <c r="G13" s="81"/>
      <c r="H13" s="79"/>
      <c r="I13" s="81"/>
      <c r="J13" s="79"/>
      <c r="K13" s="81"/>
      <c r="L13" s="79"/>
      <c r="M13" s="81"/>
      <c r="N13" s="79"/>
      <c r="O13" s="81"/>
      <c r="P13" s="79"/>
      <c r="Q13" s="22">
        <f t="shared" si="1"/>
        <v>5.5</v>
      </c>
      <c r="R13" s="79">
        <v>9709.41</v>
      </c>
      <c r="S13" s="23">
        <f t="shared" si="2"/>
        <v>53401.755</v>
      </c>
      <c r="T13" s="85">
        <v>1</v>
      </c>
      <c r="U13" s="85">
        <v>16200</v>
      </c>
      <c r="V13" s="85"/>
      <c r="W13" s="23">
        <f>S13*T13+U13+V13</f>
        <v>69601.755</v>
      </c>
      <c r="X13" s="23">
        <f t="shared" si="3"/>
        <v>97658.28102710415</v>
      </c>
      <c r="Y13" s="23">
        <f t="shared" si="4"/>
        <v>115139.11333095579</v>
      </c>
    </row>
    <row r="14" spans="1:25" ht="15">
      <c r="A14" s="20"/>
      <c r="B14" s="21" t="s">
        <v>32</v>
      </c>
      <c r="C14" s="79">
        <v>4</v>
      </c>
      <c r="D14" s="79">
        <v>0</v>
      </c>
      <c r="E14" s="81"/>
      <c r="F14" s="79"/>
      <c r="G14" s="81"/>
      <c r="H14" s="79"/>
      <c r="I14" s="81"/>
      <c r="J14" s="79"/>
      <c r="K14" s="81"/>
      <c r="L14" s="79"/>
      <c r="M14" s="81"/>
      <c r="N14" s="79"/>
      <c r="O14" s="81"/>
      <c r="P14" s="79"/>
      <c r="Q14" s="22">
        <f t="shared" si="1"/>
        <v>4</v>
      </c>
      <c r="R14" s="79">
        <v>9709.41</v>
      </c>
      <c r="S14" s="23">
        <f t="shared" si="2"/>
        <v>38837.64</v>
      </c>
      <c r="T14" s="85">
        <v>4</v>
      </c>
      <c r="U14" s="85">
        <v>50664</v>
      </c>
      <c r="V14" s="85">
        <v>14300</v>
      </c>
      <c r="W14" s="23">
        <f>S14*T14+U14+V14</f>
        <v>220314.56</v>
      </c>
      <c r="X14" s="23">
        <f t="shared" si="3"/>
        <v>312655.14978602</v>
      </c>
      <c r="Y14" s="23">
        <f t="shared" si="4"/>
        <v>368620.42159771756</v>
      </c>
    </row>
    <row r="15" spans="1:25" ht="15">
      <c r="A15" s="66">
        <v>2</v>
      </c>
      <c r="B15" s="67" t="s">
        <v>102</v>
      </c>
      <c r="C15" s="80">
        <v>25</v>
      </c>
      <c r="D15" s="80">
        <v>0</v>
      </c>
      <c r="E15" s="82" t="s">
        <v>55</v>
      </c>
      <c r="F15" s="80"/>
      <c r="G15" s="82" t="s">
        <v>55</v>
      </c>
      <c r="H15" s="80"/>
      <c r="I15" s="82" t="s">
        <v>55</v>
      </c>
      <c r="J15" s="80"/>
      <c r="K15" s="82" t="s">
        <v>55</v>
      </c>
      <c r="L15" s="80"/>
      <c r="M15" s="82" t="s">
        <v>55</v>
      </c>
      <c r="N15" s="80"/>
      <c r="O15" s="82" t="s">
        <v>55</v>
      </c>
      <c r="P15" s="80"/>
      <c r="Q15" s="68">
        <f t="shared" si="1"/>
        <v>25</v>
      </c>
      <c r="R15" s="80">
        <v>2089.53</v>
      </c>
      <c r="S15" s="23">
        <f t="shared" si="2"/>
        <v>52238.25000000001</v>
      </c>
      <c r="T15" s="86">
        <v>1</v>
      </c>
      <c r="U15" s="86">
        <v>7356</v>
      </c>
      <c r="V15" s="86"/>
      <c r="W15" s="23">
        <f aca="true" t="shared" si="5" ref="W15:W25">S15*T15+U15+V15</f>
        <v>59594.25000000001</v>
      </c>
      <c r="X15" s="23">
        <f t="shared" si="3"/>
        <v>83382.23965763196</v>
      </c>
      <c r="Y15" s="23">
        <f t="shared" si="4"/>
        <v>98307.66055634808</v>
      </c>
    </row>
    <row r="16" spans="1:25" ht="15">
      <c r="A16" s="66"/>
      <c r="B16" s="67" t="s">
        <v>102</v>
      </c>
      <c r="C16" s="80">
        <v>14.85</v>
      </c>
      <c r="D16" s="80">
        <v>9</v>
      </c>
      <c r="E16" s="82">
        <v>0.1</v>
      </c>
      <c r="F16" s="80">
        <v>2.39</v>
      </c>
      <c r="G16" s="82"/>
      <c r="H16" s="80"/>
      <c r="I16" s="82"/>
      <c r="J16" s="108"/>
      <c r="K16" s="82"/>
      <c r="L16" s="80"/>
      <c r="M16" s="82"/>
      <c r="N16" s="80"/>
      <c r="O16" s="82"/>
      <c r="P16" s="80"/>
      <c r="Q16" s="68">
        <f t="shared" si="1"/>
        <v>26.240000000000002</v>
      </c>
      <c r="R16" s="80">
        <v>2089.53</v>
      </c>
      <c r="S16" s="23">
        <f t="shared" si="2"/>
        <v>54829.26720000001</v>
      </c>
      <c r="T16" s="86">
        <v>2</v>
      </c>
      <c r="U16" s="86">
        <v>52020</v>
      </c>
      <c r="V16" s="86"/>
      <c r="W16" s="23">
        <f t="shared" si="5"/>
        <v>161678.5344</v>
      </c>
      <c r="X16" s="23">
        <f t="shared" si="3"/>
        <v>229008.8935805992</v>
      </c>
      <c r="Y16" s="23">
        <f t="shared" si="4"/>
        <v>270001.48553152644</v>
      </c>
    </row>
    <row r="17" spans="1:25" ht="28.5" customHeight="1">
      <c r="A17" s="66" t="s">
        <v>122</v>
      </c>
      <c r="B17" s="67" t="s">
        <v>33</v>
      </c>
      <c r="C17" s="68">
        <v>12.05</v>
      </c>
      <c r="D17" s="80"/>
      <c r="E17" s="82" t="s">
        <v>55</v>
      </c>
      <c r="F17" s="80"/>
      <c r="G17" s="82" t="s">
        <v>55</v>
      </c>
      <c r="H17" s="80"/>
      <c r="I17" s="82"/>
      <c r="J17" s="83"/>
      <c r="K17" s="82" t="s">
        <v>55</v>
      </c>
      <c r="L17" s="80"/>
      <c r="M17" s="82" t="s">
        <v>55</v>
      </c>
      <c r="N17" s="80"/>
      <c r="O17" s="82" t="s">
        <v>55</v>
      </c>
      <c r="P17" s="80"/>
      <c r="Q17" s="68">
        <f t="shared" si="1"/>
        <v>12.05</v>
      </c>
      <c r="R17" s="80"/>
      <c r="S17" s="23">
        <f aca="true" t="shared" si="6" ref="S17:S40">Q17*R17</f>
        <v>0</v>
      </c>
      <c r="T17" s="86"/>
      <c r="U17" s="86"/>
      <c r="V17" s="86"/>
      <c r="W17" s="23">
        <f t="shared" si="5"/>
        <v>0</v>
      </c>
      <c r="X17" s="23">
        <f>(W17)/0.701</f>
        <v>0</v>
      </c>
      <c r="Y17" s="69">
        <f>X17+(X17*19.9%)</f>
        <v>0</v>
      </c>
    </row>
    <row r="18" spans="1:25" ht="15">
      <c r="A18" s="20">
        <v>4</v>
      </c>
      <c r="B18" s="21" t="s">
        <v>34</v>
      </c>
      <c r="C18" s="22">
        <v>10.77</v>
      </c>
      <c r="D18" s="79"/>
      <c r="E18" s="81" t="s">
        <v>55</v>
      </c>
      <c r="F18" s="79"/>
      <c r="G18" s="81" t="s">
        <v>55</v>
      </c>
      <c r="H18" s="79"/>
      <c r="I18" s="81" t="s">
        <v>55</v>
      </c>
      <c r="J18" s="79"/>
      <c r="K18" s="81" t="s">
        <v>55</v>
      </c>
      <c r="L18" s="79"/>
      <c r="M18" s="81" t="s">
        <v>55</v>
      </c>
      <c r="N18" s="79"/>
      <c r="O18" s="81" t="s">
        <v>55</v>
      </c>
      <c r="P18" s="79"/>
      <c r="Q18" s="22">
        <f aca="true" t="shared" si="7" ref="Q18:Q25">C18+D18+F18+H18+J18+L18+N18+P18</f>
        <v>10.77</v>
      </c>
      <c r="R18" s="80"/>
      <c r="S18" s="23">
        <f t="shared" si="6"/>
        <v>0</v>
      </c>
      <c r="T18" s="85"/>
      <c r="U18" s="86"/>
      <c r="V18" s="85"/>
      <c r="W18" s="23">
        <f t="shared" si="5"/>
        <v>0</v>
      </c>
      <c r="X18" s="23">
        <f>(W18)/0.701</f>
        <v>0</v>
      </c>
      <c r="Y18" s="23">
        <f aca="true" t="shared" si="8" ref="Y18:Y23">X18+(X18*19.9%)</f>
        <v>0</v>
      </c>
    </row>
    <row r="19" spans="1:25" ht="29.25">
      <c r="A19" s="20">
        <v>5</v>
      </c>
      <c r="B19" s="24" t="s">
        <v>35</v>
      </c>
      <c r="C19" s="22">
        <v>10.45</v>
      </c>
      <c r="E19" s="81" t="s">
        <v>55</v>
      </c>
      <c r="F19" s="79"/>
      <c r="G19" s="81" t="s">
        <v>55</v>
      </c>
      <c r="H19" s="79"/>
      <c r="I19" s="81" t="s">
        <v>55</v>
      </c>
      <c r="J19" s="79"/>
      <c r="K19" s="81" t="s">
        <v>55</v>
      </c>
      <c r="L19" s="79"/>
      <c r="M19" s="81" t="s">
        <v>55</v>
      </c>
      <c r="N19" s="79"/>
      <c r="O19" s="81" t="s">
        <v>55</v>
      </c>
      <c r="P19" s="79"/>
      <c r="Q19" s="22">
        <f t="shared" si="7"/>
        <v>10.45</v>
      </c>
      <c r="R19" s="80"/>
      <c r="S19" s="23">
        <f t="shared" si="6"/>
        <v>0</v>
      </c>
      <c r="T19" s="85"/>
      <c r="U19" s="85"/>
      <c r="V19" s="85"/>
      <c r="W19" s="23">
        <f t="shared" si="5"/>
        <v>0</v>
      </c>
      <c r="X19" s="23">
        <f>(W19)/0.701</f>
        <v>0</v>
      </c>
      <c r="Y19" s="23">
        <f t="shared" si="8"/>
        <v>0</v>
      </c>
    </row>
    <row r="20" spans="1:25" ht="27" customHeight="1">
      <c r="A20" s="20">
        <v>6</v>
      </c>
      <c r="B20" s="21" t="s">
        <v>36</v>
      </c>
      <c r="C20" s="22">
        <v>9.91</v>
      </c>
      <c r="D20" s="79"/>
      <c r="E20" s="81" t="s">
        <v>55</v>
      </c>
      <c r="F20" s="79"/>
      <c r="G20" s="81" t="s">
        <v>55</v>
      </c>
      <c r="H20" s="79"/>
      <c r="I20" s="81" t="s">
        <v>55</v>
      </c>
      <c r="J20" s="79"/>
      <c r="K20" s="81" t="s">
        <v>55</v>
      </c>
      <c r="L20" s="79"/>
      <c r="M20" s="81" t="s">
        <v>55</v>
      </c>
      <c r="N20" s="79"/>
      <c r="O20" s="81" t="s">
        <v>55</v>
      </c>
      <c r="P20" s="79"/>
      <c r="Q20" s="22">
        <f t="shared" si="7"/>
        <v>9.91</v>
      </c>
      <c r="R20" s="79"/>
      <c r="S20" s="23">
        <f t="shared" si="6"/>
        <v>0</v>
      </c>
      <c r="T20" s="85"/>
      <c r="U20" s="85"/>
      <c r="V20" s="85"/>
      <c r="W20" s="23">
        <f t="shared" si="5"/>
        <v>0</v>
      </c>
      <c r="X20" s="23">
        <f>W20/0.701</f>
        <v>0</v>
      </c>
      <c r="Y20" s="23">
        <f t="shared" si="8"/>
        <v>0</v>
      </c>
    </row>
    <row r="21" spans="1:25" ht="15">
      <c r="A21" s="20">
        <v>7</v>
      </c>
      <c r="B21" s="21" t="s">
        <v>37</v>
      </c>
      <c r="C21" s="22">
        <v>8.95</v>
      </c>
      <c r="D21" s="79"/>
      <c r="E21" s="81" t="s">
        <v>55</v>
      </c>
      <c r="F21" s="79"/>
      <c r="G21" s="81" t="s">
        <v>55</v>
      </c>
      <c r="H21" s="79"/>
      <c r="I21" s="81" t="s">
        <v>55</v>
      </c>
      <c r="J21" s="79"/>
      <c r="K21" s="81" t="s">
        <v>55</v>
      </c>
      <c r="L21" s="79"/>
      <c r="M21" s="81" t="s">
        <v>55</v>
      </c>
      <c r="N21" s="79"/>
      <c r="O21" s="81" t="s">
        <v>55</v>
      </c>
      <c r="P21" s="79"/>
      <c r="Q21" s="22">
        <f t="shared" si="7"/>
        <v>8.95</v>
      </c>
      <c r="R21" s="79"/>
      <c r="S21" s="23">
        <f t="shared" si="6"/>
        <v>0</v>
      </c>
      <c r="T21" s="85"/>
      <c r="U21" s="85"/>
      <c r="V21" s="85"/>
      <c r="W21" s="23">
        <f t="shared" si="5"/>
        <v>0</v>
      </c>
      <c r="X21" s="23">
        <f>(W21)/0.701</f>
        <v>0</v>
      </c>
      <c r="Y21" s="23">
        <f t="shared" si="8"/>
        <v>0</v>
      </c>
    </row>
    <row r="22" spans="1:25" ht="15">
      <c r="A22" s="20">
        <v>8</v>
      </c>
      <c r="B22" s="24" t="s">
        <v>125</v>
      </c>
      <c r="C22" s="22">
        <v>8.85</v>
      </c>
      <c r="D22" s="79">
        <v>1.2</v>
      </c>
      <c r="E22" s="81" t="s">
        <v>55</v>
      </c>
      <c r="F22" s="79"/>
      <c r="G22" s="81" t="s">
        <v>55</v>
      </c>
      <c r="H22" s="79"/>
      <c r="I22" s="81" t="s">
        <v>55</v>
      </c>
      <c r="J22" s="79"/>
      <c r="K22" s="81">
        <v>0.1</v>
      </c>
      <c r="L22" s="79">
        <v>1.01</v>
      </c>
      <c r="M22" s="81" t="s">
        <v>55</v>
      </c>
      <c r="N22" s="79"/>
      <c r="O22" s="81" t="s">
        <v>55</v>
      </c>
      <c r="P22" s="79"/>
      <c r="Q22" s="22">
        <f t="shared" si="7"/>
        <v>11.059999999999999</v>
      </c>
      <c r="R22" s="79">
        <v>2506.53</v>
      </c>
      <c r="S22" s="23">
        <f t="shared" si="6"/>
        <v>27722.2218</v>
      </c>
      <c r="T22" s="85">
        <v>1</v>
      </c>
      <c r="U22" s="85">
        <v>3827</v>
      </c>
      <c r="V22" s="85">
        <v>8000</v>
      </c>
      <c r="W22" s="23">
        <f t="shared" si="5"/>
        <v>39549.2218</v>
      </c>
      <c r="X22" s="23">
        <f>(W22-1143.3)/0.701</f>
        <v>54787.33495007132</v>
      </c>
      <c r="Y22" s="23">
        <f>X22+(X22*17.9%)</f>
        <v>64594.26790613409</v>
      </c>
    </row>
    <row r="23" spans="1:25" ht="15">
      <c r="A23" s="20">
        <v>9</v>
      </c>
      <c r="B23" s="21" t="s">
        <v>38</v>
      </c>
      <c r="C23" s="22">
        <v>8.74</v>
      </c>
      <c r="D23" s="79"/>
      <c r="E23" s="81" t="s">
        <v>55</v>
      </c>
      <c r="F23" s="79"/>
      <c r="G23" s="81" t="s">
        <v>55</v>
      </c>
      <c r="H23" s="79"/>
      <c r="I23" s="81" t="s">
        <v>55</v>
      </c>
      <c r="J23" s="79"/>
      <c r="K23" s="81" t="s">
        <v>55</v>
      </c>
      <c r="L23" s="79"/>
      <c r="M23" s="81" t="s">
        <v>55</v>
      </c>
      <c r="N23" s="79"/>
      <c r="O23" s="81" t="s">
        <v>55</v>
      </c>
      <c r="P23" s="79"/>
      <c r="Q23" s="22">
        <f t="shared" si="7"/>
        <v>8.74</v>
      </c>
      <c r="R23" s="79"/>
      <c r="S23" s="23">
        <f t="shared" si="6"/>
        <v>0</v>
      </c>
      <c r="T23" s="85"/>
      <c r="U23" s="85"/>
      <c r="V23" s="85"/>
      <c r="W23" s="23">
        <f t="shared" si="5"/>
        <v>0</v>
      </c>
      <c r="X23" s="23">
        <f>W23/0.701</f>
        <v>0</v>
      </c>
      <c r="Y23" s="23">
        <f t="shared" si="8"/>
        <v>0</v>
      </c>
    </row>
    <row r="24" spans="1:25" ht="15">
      <c r="A24" s="20">
        <v>10</v>
      </c>
      <c r="B24" s="21" t="s">
        <v>39</v>
      </c>
      <c r="C24" s="22">
        <v>8</v>
      </c>
      <c r="D24" s="79"/>
      <c r="E24" s="81" t="s">
        <v>55</v>
      </c>
      <c r="F24" s="79"/>
      <c r="G24" s="81" t="s">
        <v>55</v>
      </c>
      <c r="H24" s="79"/>
      <c r="I24" s="81" t="s">
        <v>55</v>
      </c>
      <c r="J24" s="79"/>
      <c r="K24" s="81" t="s">
        <v>55</v>
      </c>
      <c r="L24" s="79"/>
      <c r="M24" s="81" t="s">
        <v>55</v>
      </c>
      <c r="N24" s="79"/>
      <c r="O24" s="81" t="s">
        <v>55</v>
      </c>
      <c r="P24" s="79"/>
      <c r="Q24" s="22">
        <f t="shared" si="7"/>
        <v>8</v>
      </c>
      <c r="R24" s="79"/>
      <c r="S24" s="23">
        <f t="shared" si="6"/>
        <v>0</v>
      </c>
      <c r="T24" s="85"/>
      <c r="U24" s="85"/>
      <c r="V24" s="85"/>
      <c r="W24" s="23">
        <f t="shared" si="5"/>
        <v>0</v>
      </c>
      <c r="X24" s="23">
        <f>W24/0.701</f>
        <v>0</v>
      </c>
      <c r="Y24" s="23">
        <f>X24+(X24*17.9%)</f>
        <v>0</v>
      </c>
    </row>
    <row r="25" spans="1:25" ht="15">
      <c r="A25" s="20">
        <v>11</v>
      </c>
      <c r="B25" s="21" t="s">
        <v>40</v>
      </c>
      <c r="C25" s="22">
        <v>6.4</v>
      </c>
      <c r="D25" s="79"/>
      <c r="E25" s="81" t="s">
        <v>55</v>
      </c>
      <c r="F25" s="79"/>
      <c r="G25" s="81" t="s">
        <v>55</v>
      </c>
      <c r="H25" s="79"/>
      <c r="I25" s="81" t="s">
        <v>55</v>
      </c>
      <c r="J25" s="79"/>
      <c r="K25" s="81" t="s">
        <v>55</v>
      </c>
      <c r="L25" s="79"/>
      <c r="M25" s="81" t="s">
        <v>55</v>
      </c>
      <c r="N25" s="79"/>
      <c r="O25" s="81" t="s">
        <v>55</v>
      </c>
      <c r="P25" s="79"/>
      <c r="Q25" s="22">
        <f t="shared" si="7"/>
        <v>6.4</v>
      </c>
      <c r="R25" s="79"/>
      <c r="S25" s="23">
        <f t="shared" si="6"/>
        <v>0</v>
      </c>
      <c r="T25" s="85"/>
      <c r="U25" s="85"/>
      <c r="V25" s="85"/>
      <c r="W25" s="23">
        <f t="shared" si="5"/>
        <v>0</v>
      </c>
      <c r="X25" s="23">
        <f>W25/0.701</f>
        <v>0</v>
      </c>
      <c r="Y25" s="23">
        <f>X25+(X25*17.9%)</f>
        <v>0</v>
      </c>
    </row>
    <row r="26" spans="1:25" ht="19.5">
      <c r="A26" s="20"/>
      <c r="B26" s="60" t="s">
        <v>90</v>
      </c>
      <c r="C26" s="74">
        <f>SUM(C27:C40)</f>
        <v>136.68999999999997</v>
      </c>
      <c r="D26" s="74">
        <f>SUM(D27:D40)</f>
        <v>53.110000000000014</v>
      </c>
      <c r="E26" s="72"/>
      <c r="F26" s="70"/>
      <c r="G26" s="72"/>
      <c r="H26" s="70"/>
      <c r="I26" s="72"/>
      <c r="J26" s="70"/>
      <c r="K26" s="72"/>
      <c r="L26" s="70"/>
      <c r="M26" s="72"/>
      <c r="N26" s="70"/>
      <c r="O26" s="72"/>
      <c r="P26" s="70"/>
      <c r="Q26" s="74">
        <f>SUM(Q27:Q40)</f>
        <v>196.81000000000003</v>
      </c>
      <c r="R26" s="70"/>
      <c r="S26" s="71">
        <f t="shared" si="6"/>
        <v>0</v>
      </c>
      <c r="T26" s="75">
        <f aca="true" t="shared" si="9" ref="T26:Y26">SUM(T27:T40)</f>
        <v>31</v>
      </c>
      <c r="U26" s="75">
        <f t="shared" si="9"/>
        <v>1136129</v>
      </c>
      <c r="V26" s="75">
        <f t="shared" si="9"/>
        <v>1654988</v>
      </c>
      <c r="W26" s="75">
        <f t="shared" si="9"/>
        <v>3980521.0781</v>
      </c>
      <c r="X26" s="75">
        <f t="shared" si="9"/>
        <v>5660406.245506419</v>
      </c>
      <c r="Y26" s="75">
        <f t="shared" si="9"/>
        <v>6673618.963452068</v>
      </c>
    </row>
    <row r="27" spans="1:25" ht="28.5" customHeight="1">
      <c r="A27" s="20">
        <v>3</v>
      </c>
      <c r="B27" s="21" t="s">
        <v>33</v>
      </c>
      <c r="C27" s="22">
        <v>12.05</v>
      </c>
      <c r="D27" s="79">
        <v>8.4</v>
      </c>
      <c r="E27" s="81" t="s">
        <v>55</v>
      </c>
      <c r="F27" s="79"/>
      <c r="G27" s="81" t="s">
        <v>55</v>
      </c>
      <c r="H27" s="79"/>
      <c r="I27" s="81" t="s">
        <v>55</v>
      </c>
      <c r="J27" s="84"/>
      <c r="K27" s="81" t="s">
        <v>55</v>
      </c>
      <c r="L27" s="79"/>
      <c r="M27" s="81" t="s">
        <v>55</v>
      </c>
      <c r="N27" s="79"/>
      <c r="O27" s="81" t="s">
        <v>55</v>
      </c>
      <c r="P27" s="79"/>
      <c r="Q27" s="22">
        <f aca="true" t="shared" si="10" ref="Q27:Q40">C27+D27+F27+H27+J27+L27+N27+P27</f>
        <v>20.450000000000003</v>
      </c>
      <c r="R27" s="79">
        <v>2278.66</v>
      </c>
      <c r="S27" s="23">
        <f t="shared" si="6"/>
        <v>46598.597</v>
      </c>
      <c r="T27" s="85">
        <v>6</v>
      </c>
      <c r="U27" s="85">
        <v>254493</v>
      </c>
      <c r="V27" s="85">
        <v>107183</v>
      </c>
      <c r="W27" s="23">
        <f>S27*T27+U27+V27</f>
        <v>641267.5819999999</v>
      </c>
      <c r="X27" s="23">
        <f aca="true" t="shared" si="11" ref="X27:X32">(W27-1143.3)/0.701</f>
        <v>913158.7475035662</v>
      </c>
      <c r="Y27" s="23">
        <f>X27+(X27*17.9%)</f>
        <v>1076614.1633067045</v>
      </c>
    </row>
    <row r="28" spans="1:25" ht="28.5" customHeight="1">
      <c r="A28" s="66"/>
      <c r="B28" s="67" t="s">
        <v>33</v>
      </c>
      <c r="C28" s="68">
        <v>12.05</v>
      </c>
      <c r="D28" s="80">
        <v>8.4</v>
      </c>
      <c r="E28" s="82"/>
      <c r="F28" s="80"/>
      <c r="G28" s="82"/>
      <c r="H28" s="80"/>
      <c r="I28" s="82">
        <v>0.1</v>
      </c>
      <c r="J28" s="83">
        <v>2.05</v>
      </c>
      <c r="K28" s="82"/>
      <c r="L28" s="80"/>
      <c r="M28" s="82"/>
      <c r="N28" s="80"/>
      <c r="O28" s="82"/>
      <c r="P28" s="80"/>
      <c r="Q28" s="68">
        <f t="shared" si="10"/>
        <v>22.500000000000004</v>
      </c>
      <c r="R28" s="80">
        <v>2278.66</v>
      </c>
      <c r="S28" s="23">
        <f>Q28*R28</f>
        <v>51269.850000000006</v>
      </c>
      <c r="T28" s="86">
        <v>3</v>
      </c>
      <c r="U28" s="86">
        <v>189346</v>
      </c>
      <c r="V28" s="86">
        <v>96941</v>
      </c>
      <c r="W28" s="23">
        <f>S28*T28+U28+V28</f>
        <v>440096.55000000005</v>
      </c>
      <c r="X28" s="23">
        <f t="shared" si="11"/>
        <v>626181.5263908703</v>
      </c>
      <c r="Y28" s="23">
        <f aca="true" t="shared" si="12" ref="Y28:Y40">X28+(X28*17.9%)</f>
        <v>738268.0196148361</v>
      </c>
    </row>
    <row r="29" spans="1:25" ht="28.5" customHeight="1">
      <c r="A29" s="66"/>
      <c r="B29" s="67" t="s">
        <v>33</v>
      </c>
      <c r="C29" s="68">
        <v>12.05</v>
      </c>
      <c r="D29" s="80">
        <v>8.4</v>
      </c>
      <c r="E29" s="82"/>
      <c r="F29" s="80"/>
      <c r="G29" s="82"/>
      <c r="H29" s="80"/>
      <c r="I29" s="82"/>
      <c r="J29" s="83"/>
      <c r="K29" s="82">
        <v>0.1</v>
      </c>
      <c r="L29" s="80">
        <v>2.05</v>
      </c>
      <c r="M29" s="82"/>
      <c r="N29" s="80"/>
      <c r="O29" s="82"/>
      <c r="P29" s="80"/>
      <c r="Q29" s="68">
        <f t="shared" si="10"/>
        <v>22.500000000000004</v>
      </c>
      <c r="R29" s="80">
        <v>2278.66</v>
      </c>
      <c r="S29" s="23">
        <f>Q29*R29</f>
        <v>51269.850000000006</v>
      </c>
      <c r="T29" s="86">
        <v>5</v>
      </c>
      <c r="U29" s="86">
        <v>195711</v>
      </c>
      <c r="V29" s="86">
        <v>148417</v>
      </c>
      <c r="W29" s="23">
        <f>S29*T29+U29+V29</f>
        <v>600477.25</v>
      </c>
      <c r="X29" s="23">
        <f t="shared" si="11"/>
        <v>854969.9714693296</v>
      </c>
      <c r="Y29" s="23">
        <f t="shared" si="12"/>
        <v>1008009.5963623396</v>
      </c>
    </row>
    <row r="30" spans="1:25" ht="15">
      <c r="A30" s="20">
        <v>4</v>
      </c>
      <c r="B30" s="21" t="s">
        <v>34</v>
      </c>
      <c r="C30" s="22">
        <v>10.77</v>
      </c>
      <c r="D30" s="79">
        <v>8.2</v>
      </c>
      <c r="E30" s="81" t="s">
        <v>55</v>
      </c>
      <c r="F30" s="79"/>
      <c r="G30" s="81" t="s">
        <v>55</v>
      </c>
      <c r="H30" s="79"/>
      <c r="I30" s="81" t="s">
        <v>55</v>
      </c>
      <c r="J30" s="79"/>
      <c r="K30" s="81" t="s">
        <v>55</v>
      </c>
      <c r="L30" s="79"/>
      <c r="M30" s="81" t="s">
        <v>55</v>
      </c>
      <c r="N30" s="79"/>
      <c r="O30" s="81" t="s">
        <v>55</v>
      </c>
      <c r="P30" s="79"/>
      <c r="Q30" s="22">
        <f t="shared" si="10"/>
        <v>18.97</v>
      </c>
      <c r="R30" s="80">
        <v>2278.66</v>
      </c>
      <c r="S30" s="23">
        <f t="shared" si="6"/>
        <v>43226.180199999995</v>
      </c>
      <c r="T30" s="85">
        <v>2</v>
      </c>
      <c r="U30" s="85">
        <v>18180</v>
      </c>
      <c r="V30" s="85"/>
      <c r="W30" s="23">
        <f aca="true" t="shared" si="13" ref="W30:W40">S30*T30+U30+V30</f>
        <v>104632.36039999999</v>
      </c>
      <c r="X30" s="23">
        <f t="shared" si="11"/>
        <v>147630.61398002852</v>
      </c>
      <c r="Y30" s="23">
        <f t="shared" si="12"/>
        <v>174056.49388245362</v>
      </c>
    </row>
    <row r="31" spans="1:25" ht="15">
      <c r="A31" s="20"/>
      <c r="B31" s="21" t="s">
        <v>34</v>
      </c>
      <c r="C31" s="22">
        <v>10.77</v>
      </c>
      <c r="D31" s="79">
        <v>8.2</v>
      </c>
      <c r="E31" s="81"/>
      <c r="F31" s="79"/>
      <c r="G31" s="81"/>
      <c r="H31" s="79"/>
      <c r="I31" s="81"/>
      <c r="J31" s="79"/>
      <c r="K31" s="81">
        <v>0.1</v>
      </c>
      <c r="L31" s="79">
        <v>1.9</v>
      </c>
      <c r="M31" s="81"/>
      <c r="N31" s="79"/>
      <c r="O31" s="81"/>
      <c r="P31" s="79"/>
      <c r="Q31" s="22">
        <f>C31+D31+F31+H31+J31+L31+N31+P31</f>
        <v>20.869999999999997</v>
      </c>
      <c r="R31" s="80">
        <v>2278.66</v>
      </c>
      <c r="S31" s="23">
        <f>Q31*R31</f>
        <v>47555.63419999999</v>
      </c>
      <c r="T31" s="85">
        <v>1</v>
      </c>
      <c r="U31" s="86">
        <v>6076</v>
      </c>
      <c r="V31" s="85">
        <v>7000</v>
      </c>
      <c r="W31" s="23">
        <f>S31*T31+U31+V31</f>
        <v>60631.63419999999</v>
      </c>
      <c r="X31" s="23">
        <f t="shared" si="11"/>
        <v>84862.10299572039</v>
      </c>
      <c r="Y31" s="23">
        <f t="shared" si="12"/>
        <v>100052.41943195433</v>
      </c>
    </row>
    <row r="32" spans="1:25" ht="29.25">
      <c r="A32" s="20">
        <v>5</v>
      </c>
      <c r="B32" s="24" t="s">
        <v>35</v>
      </c>
      <c r="C32" s="22">
        <v>10.45</v>
      </c>
      <c r="D32" s="79">
        <v>5.75</v>
      </c>
      <c r="E32" s="81" t="s">
        <v>55</v>
      </c>
      <c r="F32" s="79"/>
      <c r="G32" s="81" t="s">
        <v>55</v>
      </c>
      <c r="H32" s="79"/>
      <c r="I32" s="81" t="s">
        <v>55</v>
      </c>
      <c r="J32" s="79"/>
      <c r="K32" s="81" t="s">
        <v>55</v>
      </c>
      <c r="L32" s="79"/>
      <c r="M32" s="81" t="s">
        <v>55</v>
      </c>
      <c r="N32" s="79"/>
      <c r="O32" s="81" t="s">
        <v>55</v>
      </c>
      <c r="P32" s="79"/>
      <c r="Q32" s="22">
        <f>C32+D32+F32+H32+J32+L32+N32+P32</f>
        <v>16.2</v>
      </c>
      <c r="R32" s="80">
        <v>2278.66</v>
      </c>
      <c r="S32" s="23">
        <f t="shared" si="6"/>
        <v>36914.291999999994</v>
      </c>
      <c r="T32" s="85">
        <v>1</v>
      </c>
      <c r="U32" s="85">
        <v>5151</v>
      </c>
      <c r="V32" s="85"/>
      <c r="W32" s="23">
        <f t="shared" si="13"/>
        <v>42065.291999999994</v>
      </c>
      <c r="X32" s="23">
        <f t="shared" si="11"/>
        <v>58376.59343794578</v>
      </c>
      <c r="Y32" s="23">
        <f t="shared" si="12"/>
        <v>68826.00366333808</v>
      </c>
    </row>
    <row r="33" spans="1:25" ht="27" customHeight="1">
      <c r="A33" s="20">
        <v>6</v>
      </c>
      <c r="B33" s="21" t="s">
        <v>36</v>
      </c>
      <c r="C33" s="22">
        <v>9.91</v>
      </c>
      <c r="D33" s="79"/>
      <c r="E33" s="81" t="s">
        <v>55</v>
      </c>
      <c r="F33" s="79"/>
      <c r="G33" s="81" t="s">
        <v>55</v>
      </c>
      <c r="H33" s="79"/>
      <c r="I33" s="81" t="s">
        <v>55</v>
      </c>
      <c r="J33" s="79"/>
      <c r="K33" s="81" t="s">
        <v>55</v>
      </c>
      <c r="L33" s="79"/>
      <c r="M33" s="81" t="s">
        <v>55</v>
      </c>
      <c r="N33" s="79"/>
      <c r="O33" s="81" t="s">
        <v>55</v>
      </c>
      <c r="P33" s="79"/>
      <c r="Q33" s="22">
        <f t="shared" si="10"/>
        <v>9.91</v>
      </c>
      <c r="R33" s="79"/>
      <c r="S33" s="23">
        <f t="shared" si="6"/>
        <v>0</v>
      </c>
      <c r="T33" s="85"/>
      <c r="U33" s="85"/>
      <c r="V33" s="85"/>
      <c r="W33" s="23">
        <f t="shared" si="13"/>
        <v>0</v>
      </c>
      <c r="X33" s="23">
        <f>W33/0.701</f>
        <v>0</v>
      </c>
      <c r="Y33" s="23">
        <f t="shared" si="12"/>
        <v>0</v>
      </c>
    </row>
    <row r="34" spans="1:25" ht="15">
      <c r="A34" s="20">
        <v>7</v>
      </c>
      <c r="B34" s="21" t="s">
        <v>37</v>
      </c>
      <c r="C34" s="22">
        <v>8.95</v>
      </c>
      <c r="D34" s="79"/>
      <c r="E34" s="81" t="s">
        <v>55</v>
      </c>
      <c r="F34" s="79"/>
      <c r="G34" s="81" t="s">
        <v>55</v>
      </c>
      <c r="H34" s="79"/>
      <c r="I34" s="81" t="s">
        <v>55</v>
      </c>
      <c r="J34" s="79"/>
      <c r="K34" s="81" t="s">
        <v>55</v>
      </c>
      <c r="L34" s="79"/>
      <c r="M34" s="81" t="s">
        <v>55</v>
      </c>
      <c r="N34" s="79"/>
      <c r="O34" s="81" t="s">
        <v>55</v>
      </c>
      <c r="P34" s="79"/>
      <c r="Q34" s="22">
        <f t="shared" si="10"/>
        <v>8.95</v>
      </c>
      <c r="R34" s="79"/>
      <c r="S34" s="23">
        <f t="shared" si="6"/>
        <v>0</v>
      </c>
      <c r="T34" s="85"/>
      <c r="U34" s="85"/>
      <c r="V34" s="85"/>
      <c r="W34" s="23">
        <f t="shared" si="13"/>
        <v>0</v>
      </c>
      <c r="X34" s="23">
        <f>W34/0.701</f>
        <v>0</v>
      </c>
      <c r="Y34" s="23">
        <f t="shared" si="12"/>
        <v>0</v>
      </c>
    </row>
    <row r="35" spans="1:25" ht="15">
      <c r="A35" s="20">
        <v>8</v>
      </c>
      <c r="B35" s="24" t="s">
        <v>123</v>
      </c>
      <c r="C35" s="22">
        <v>8.85</v>
      </c>
      <c r="D35" s="79">
        <v>1.2</v>
      </c>
      <c r="E35" s="81" t="s">
        <v>55</v>
      </c>
      <c r="F35" s="79"/>
      <c r="G35" s="81" t="s">
        <v>55</v>
      </c>
      <c r="H35" s="79"/>
      <c r="I35" s="81" t="s">
        <v>55</v>
      </c>
      <c r="J35" s="79"/>
      <c r="K35" s="81" t="s">
        <v>55</v>
      </c>
      <c r="L35" s="79"/>
      <c r="M35" s="81" t="s">
        <v>55</v>
      </c>
      <c r="N35" s="79"/>
      <c r="O35" s="81" t="s">
        <v>55</v>
      </c>
      <c r="P35" s="79"/>
      <c r="Q35" s="22">
        <f t="shared" si="10"/>
        <v>10.049999999999999</v>
      </c>
      <c r="R35" s="79">
        <v>2506.53</v>
      </c>
      <c r="S35" s="23">
        <f t="shared" si="6"/>
        <v>25190.6265</v>
      </c>
      <c r="T35" s="85">
        <v>6</v>
      </c>
      <c r="U35" s="85">
        <v>173292</v>
      </c>
      <c r="V35" s="85">
        <v>72246</v>
      </c>
      <c r="W35" s="23">
        <f t="shared" si="13"/>
        <v>396681.75899999996</v>
      </c>
      <c r="X35" s="23">
        <f>(W35-1143.3)/0.701</f>
        <v>564248.8716119829</v>
      </c>
      <c r="Y35" s="23">
        <f t="shared" si="12"/>
        <v>665249.4196305278</v>
      </c>
    </row>
    <row r="36" spans="1:25" ht="15">
      <c r="A36" s="20"/>
      <c r="B36" s="24" t="s">
        <v>123</v>
      </c>
      <c r="C36" s="22">
        <v>8.85</v>
      </c>
      <c r="D36" s="79">
        <v>1.2</v>
      </c>
      <c r="E36" s="81"/>
      <c r="F36" s="79"/>
      <c r="G36" s="81"/>
      <c r="H36" s="79"/>
      <c r="I36" s="81"/>
      <c r="J36" s="79"/>
      <c r="K36" s="81">
        <v>0.1</v>
      </c>
      <c r="L36" s="79">
        <v>1.01</v>
      </c>
      <c r="M36" s="81"/>
      <c r="N36" s="79"/>
      <c r="O36" s="81"/>
      <c r="P36" s="79"/>
      <c r="Q36" s="22">
        <f t="shared" si="10"/>
        <v>11.059999999999999</v>
      </c>
      <c r="R36" s="79">
        <v>2506.53</v>
      </c>
      <c r="S36" s="23">
        <f t="shared" si="6"/>
        <v>27722.2218</v>
      </c>
      <c r="T36" s="85">
        <v>4</v>
      </c>
      <c r="U36" s="85">
        <v>217978</v>
      </c>
      <c r="V36" s="85">
        <v>124282</v>
      </c>
      <c r="W36" s="23">
        <f t="shared" si="13"/>
        <v>453148.8872</v>
      </c>
      <c r="X36" s="23">
        <f>(W36-1143.3)/0.701</f>
        <v>644801.1229671898</v>
      </c>
      <c r="Y36" s="23">
        <f t="shared" si="12"/>
        <v>760220.5239783167</v>
      </c>
    </row>
    <row r="37" spans="1:25" ht="15">
      <c r="A37" s="20"/>
      <c r="B37" s="24" t="s">
        <v>124</v>
      </c>
      <c r="C37" s="22">
        <v>8.85</v>
      </c>
      <c r="D37" s="79">
        <v>2.3</v>
      </c>
      <c r="E37" s="81"/>
      <c r="F37" s="79"/>
      <c r="G37" s="81"/>
      <c r="H37" s="79"/>
      <c r="I37" s="81"/>
      <c r="J37" s="79"/>
      <c r="K37" s="81"/>
      <c r="L37" s="79"/>
      <c r="M37" s="81"/>
      <c r="N37" s="79"/>
      <c r="O37" s="81"/>
      <c r="P37" s="79"/>
      <c r="Q37" s="22">
        <f>C37+D37+F37+H37+J37+L37+N37+P37</f>
        <v>11.149999999999999</v>
      </c>
      <c r="R37" s="79">
        <v>2506.53</v>
      </c>
      <c r="S37" s="23">
        <f>Q37*R37</f>
        <v>27947.8095</v>
      </c>
      <c r="T37" s="85">
        <v>1</v>
      </c>
      <c r="U37" s="85">
        <v>14452</v>
      </c>
      <c r="V37" s="85">
        <v>7700</v>
      </c>
      <c r="W37" s="23">
        <f>S37*T37+U37+V37</f>
        <v>50099.8095</v>
      </c>
      <c r="X37" s="23">
        <f>(W37-1143.3)/0.701</f>
        <v>69838.10199714694</v>
      </c>
      <c r="Y37" s="23">
        <f t="shared" si="12"/>
        <v>82339.12225463624</v>
      </c>
    </row>
    <row r="38" spans="1:25" ht="15">
      <c r="A38" s="20">
        <v>9</v>
      </c>
      <c r="B38" s="21" t="s">
        <v>38</v>
      </c>
      <c r="C38" s="22">
        <v>8.74</v>
      </c>
      <c r="D38" s="79"/>
      <c r="E38" s="81" t="s">
        <v>55</v>
      </c>
      <c r="F38" s="79"/>
      <c r="G38" s="81" t="s">
        <v>55</v>
      </c>
      <c r="H38" s="79"/>
      <c r="I38" s="81" t="s">
        <v>55</v>
      </c>
      <c r="J38" s="79"/>
      <c r="K38" s="81" t="s">
        <v>55</v>
      </c>
      <c r="L38" s="79"/>
      <c r="M38" s="81" t="s">
        <v>55</v>
      </c>
      <c r="N38" s="79"/>
      <c r="O38" s="81" t="s">
        <v>55</v>
      </c>
      <c r="P38" s="79"/>
      <c r="Q38" s="22">
        <f t="shared" si="10"/>
        <v>8.74</v>
      </c>
      <c r="R38" s="79"/>
      <c r="S38" s="23">
        <f t="shared" si="6"/>
        <v>0</v>
      </c>
      <c r="T38" s="85"/>
      <c r="U38" s="85"/>
      <c r="V38" s="85"/>
      <c r="W38" s="23">
        <f t="shared" si="13"/>
        <v>0</v>
      </c>
      <c r="X38" s="23">
        <f>W38/0.701</f>
        <v>0</v>
      </c>
      <c r="Y38" s="23">
        <f t="shared" si="12"/>
        <v>0</v>
      </c>
    </row>
    <row r="39" spans="1:25" ht="15">
      <c r="A39" s="20">
        <v>10</v>
      </c>
      <c r="B39" s="21" t="s">
        <v>39</v>
      </c>
      <c r="C39" s="22">
        <v>8</v>
      </c>
      <c r="D39" s="79">
        <v>0.53</v>
      </c>
      <c r="E39" s="81" t="s">
        <v>55</v>
      </c>
      <c r="F39" s="79"/>
      <c r="G39" s="81" t="s">
        <v>55</v>
      </c>
      <c r="H39" s="79"/>
      <c r="I39" s="81" t="s">
        <v>55</v>
      </c>
      <c r="J39" s="79"/>
      <c r="K39" s="81" t="s">
        <v>55</v>
      </c>
      <c r="L39" s="79"/>
      <c r="M39" s="81" t="s">
        <v>55</v>
      </c>
      <c r="N39" s="79"/>
      <c r="O39" s="81" t="s">
        <v>55</v>
      </c>
      <c r="P39" s="79"/>
      <c r="Q39" s="22">
        <f t="shared" si="10"/>
        <v>8.53</v>
      </c>
      <c r="R39" s="79">
        <v>2506.53</v>
      </c>
      <c r="S39" s="23">
        <f t="shared" si="6"/>
        <v>21380.7009</v>
      </c>
      <c r="T39" s="85">
        <v>1</v>
      </c>
      <c r="U39" s="85">
        <v>43148</v>
      </c>
      <c r="V39" s="85">
        <v>1066619</v>
      </c>
      <c r="W39" s="23">
        <f t="shared" si="13"/>
        <v>1131147.7009</v>
      </c>
      <c r="X39" s="23">
        <f>(W39-1143.3)/0.701</f>
        <v>1611989.1596291014</v>
      </c>
      <c r="Y39" s="23">
        <f t="shared" si="12"/>
        <v>1900535.2192027105</v>
      </c>
    </row>
    <row r="40" spans="1:25" ht="15">
      <c r="A40" s="20">
        <v>11</v>
      </c>
      <c r="B40" s="21" t="s">
        <v>40</v>
      </c>
      <c r="C40" s="22">
        <v>6.4</v>
      </c>
      <c r="D40" s="79">
        <v>0.53</v>
      </c>
      <c r="E40" s="81" t="s">
        <v>55</v>
      </c>
      <c r="F40" s="79"/>
      <c r="G40" s="81" t="s">
        <v>55</v>
      </c>
      <c r="H40" s="79"/>
      <c r="I40" s="81" t="s">
        <v>55</v>
      </c>
      <c r="J40" s="79"/>
      <c r="K40" s="81" t="s">
        <v>55</v>
      </c>
      <c r="L40" s="79"/>
      <c r="M40" s="81" t="s">
        <v>55</v>
      </c>
      <c r="N40" s="79"/>
      <c r="O40" s="81" t="s">
        <v>55</v>
      </c>
      <c r="P40" s="79"/>
      <c r="Q40" s="22">
        <f t="shared" si="10"/>
        <v>6.930000000000001</v>
      </c>
      <c r="R40" s="79">
        <v>2506.53</v>
      </c>
      <c r="S40" s="23">
        <f t="shared" si="6"/>
        <v>17370.252900000003</v>
      </c>
      <c r="T40" s="85">
        <v>1</v>
      </c>
      <c r="U40" s="85">
        <v>18302</v>
      </c>
      <c r="V40" s="85">
        <v>24600</v>
      </c>
      <c r="W40" s="23">
        <f t="shared" si="13"/>
        <v>60272.25290000001</v>
      </c>
      <c r="X40" s="23">
        <f>(W40-1143.3)/0.701</f>
        <v>84349.43352353781</v>
      </c>
      <c r="Y40" s="23">
        <f t="shared" si="12"/>
        <v>99447.98212425108</v>
      </c>
    </row>
    <row r="41" spans="1:25" ht="30.75" customHeight="1">
      <c r="A41" s="25">
        <v>12</v>
      </c>
      <c r="B41" s="26" t="s">
        <v>54</v>
      </c>
      <c r="C41" s="27">
        <f>C10+C26</f>
        <v>284.9</v>
      </c>
      <c r="D41" s="27">
        <f>D10+D26</f>
        <v>63.31000000000002</v>
      </c>
      <c r="E41" s="28"/>
      <c r="F41" s="27">
        <f>SUM(F11:F25)+SUM(F27:F40)</f>
        <v>2.39</v>
      </c>
      <c r="G41" s="28"/>
      <c r="H41" s="27">
        <f>SUM(H11:H25)+SUM(H27:H40)</f>
        <v>0</v>
      </c>
      <c r="I41" s="28"/>
      <c r="J41" s="27">
        <f>SUM(J11:J25)+SUM(J27:J40)</f>
        <v>2.05</v>
      </c>
      <c r="K41" s="28"/>
      <c r="L41" s="27">
        <f>SUM(L11:L25)+SUM(L27:L40)</f>
        <v>5.97</v>
      </c>
      <c r="M41" s="28"/>
      <c r="N41" s="27">
        <f>SUM(N11:N25)+SUM(N27:N40)</f>
        <v>0</v>
      </c>
      <c r="O41" s="28"/>
      <c r="P41" s="27">
        <f>SUM(P11:P25)+SUM(P27:P40)</f>
        <v>0</v>
      </c>
      <c r="Q41" s="27">
        <f>Q10+Q26</f>
        <v>358.62</v>
      </c>
      <c r="R41" s="29"/>
      <c r="S41" s="29"/>
      <c r="T41" s="30">
        <f aca="true" t="shared" si="14" ref="T41:Y41">T10+T26</f>
        <v>42</v>
      </c>
      <c r="U41" s="30">
        <f t="shared" si="14"/>
        <v>1303888</v>
      </c>
      <c r="V41" s="30">
        <f t="shared" si="14"/>
        <v>1677288</v>
      </c>
      <c r="W41" s="30">
        <f t="shared" si="14"/>
        <v>4712068.102700001</v>
      </c>
      <c r="X41" s="30">
        <f t="shared" si="14"/>
        <v>6692565.909700427</v>
      </c>
      <c r="Y41" s="30">
        <f t="shared" si="14"/>
        <v>7890535.2075368045</v>
      </c>
    </row>
    <row r="42" spans="1:25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ht="8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19" t="s">
        <v>28</v>
      </c>
      <c r="S43" s="19" t="s">
        <v>104</v>
      </c>
      <c r="T43" s="149" t="s">
        <v>105</v>
      </c>
      <c r="U43" s="150"/>
      <c r="V43" s="43" t="s">
        <v>30</v>
      </c>
      <c r="W43" s="19" t="s">
        <v>5</v>
      </c>
      <c r="X43" s="78" t="s">
        <v>107</v>
      </c>
      <c r="Y43" s="8"/>
    </row>
    <row r="44" spans="1:25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6">
        <f>U41</f>
        <v>1303888</v>
      </c>
      <c r="S44" s="77">
        <f>V41</f>
        <v>1677288</v>
      </c>
      <c r="T44" s="152">
        <f>W41</f>
        <v>4712068.102700001</v>
      </c>
      <c r="U44" s="153"/>
      <c r="V44" s="77">
        <f>X41</f>
        <v>6692565.909700427</v>
      </c>
      <c r="W44" s="77">
        <f>T41</f>
        <v>42</v>
      </c>
      <c r="X44" s="23">
        <f>V44/W44</f>
        <v>159346.8073738197</v>
      </c>
      <c r="Y44" s="8"/>
    </row>
    <row r="45" spans="1:25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31"/>
      <c r="S45" s="8"/>
      <c r="T45" s="8"/>
      <c r="U45" s="8"/>
      <c r="V45" s="8"/>
      <c r="W45" s="8"/>
      <c r="X45" s="8"/>
      <c r="Y45" s="8"/>
    </row>
    <row r="46" spans="1:25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32"/>
      <c r="S46" s="8"/>
      <c r="T46" s="8"/>
      <c r="U46" s="8"/>
      <c r="V46" s="8"/>
      <c r="W46" s="8"/>
      <c r="X46" s="8"/>
      <c r="Y46" s="8"/>
    </row>
    <row r="47" spans="17:19" ht="15">
      <c r="Q47" s="8"/>
      <c r="R47" s="32"/>
      <c r="S47" s="8"/>
    </row>
    <row r="48" spans="17:19" ht="15">
      <c r="Q48" s="8"/>
      <c r="R48" s="8"/>
      <c r="S48" s="8"/>
    </row>
    <row r="49" spans="17:19" ht="15">
      <c r="Q49" s="8"/>
      <c r="R49" s="32"/>
      <c r="S49" s="8"/>
    </row>
    <row r="50" spans="17:19" ht="15">
      <c r="Q50" s="8"/>
      <c r="R50" s="32"/>
      <c r="S50" s="8"/>
    </row>
    <row r="51" spans="17:19" ht="15">
      <c r="Q51" s="8"/>
      <c r="R51" s="32"/>
      <c r="S51" s="8"/>
    </row>
    <row r="52" spans="17:19" ht="15">
      <c r="Q52" s="8"/>
      <c r="R52" s="8"/>
      <c r="S52" s="8"/>
    </row>
    <row r="53" spans="17:19" ht="15">
      <c r="Q53" s="8"/>
      <c r="R53" s="32"/>
      <c r="S53" s="8"/>
    </row>
    <row r="54" spans="17:19" ht="15">
      <c r="Q54" s="8"/>
      <c r="R54" s="32"/>
      <c r="S54" s="8"/>
    </row>
    <row r="55" spans="17:19" ht="15">
      <c r="Q55" s="8"/>
      <c r="R55" s="32"/>
      <c r="S55" s="8"/>
    </row>
    <row r="56" spans="17:19" ht="15">
      <c r="Q56" s="8"/>
      <c r="R56" s="8"/>
      <c r="S56" s="8"/>
    </row>
    <row r="57" spans="17:19" ht="15">
      <c r="Q57" s="8"/>
      <c r="R57" s="33"/>
      <c r="S57" s="8"/>
    </row>
  </sheetData>
  <sheetProtection formatColumns="0" formatRows="0" insertRows="0"/>
  <mergeCells count="25">
    <mergeCell ref="C2:H2"/>
    <mergeCell ref="A2:B2"/>
    <mergeCell ref="T7:T9"/>
    <mergeCell ref="I8:J8"/>
    <mergeCell ref="K8:L8"/>
    <mergeCell ref="M8:N8"/>
    <mergeCell ref="C7:C9"/>
    <mergeCell ref="D7:D9"/>
    <mergeCell ref="E8:F8"/>
    <mergeCell ref="O8:P8"/>
    <mergeCell ref="T43:U43"/>
    <mergeCell ref="E7:Q7"/>
    <mergeCell ref="G8:H8"/>
    <mergeCell ref="T44:U44"/>
    <mergeCell ref="U7:U9"/>
    <mergeCell ref="W7:W9"/>
    <mergeCell ref="X7:X9"/>
    <mergeCell ref="A7:A9"/>
    <mergeCell ref="C4:Y4"/>
    <mergeCell ref="Y7:Y9"/>
    <mergeCell ref="B7:B9"/>
    <mergeCell ref="Q8:Q9"/>
    <mergeCell ref="R7:R9"/>
    <mergeCell ref="S7:S9"/>
    <mergeCell ref="V7:V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Dusanka Demic</dc:creator>
  <cp:keywords/>
  <dc:description/>
  <cp:lastModifiedBy>Finansija1</cp:lastModifiedBy>
  <cp:lastPrinted>2015-12-17T11:08:38Z</cp:lastPrinted>
  <dcterms:created xsi:type="dcterms:W3CDTF">2015-10-27T15:40:46Z</dcterms:created>
  <dcterms:modified xsi:type="dcterms:W3CDTF">2015-12-17T11:09:18Z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